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Додаток 1" sheetId="1" r:id="rId1"/>
    <sheet name="Додаток 2" sheetId="2" r:id="rId2"/>
    <sheet name="Додаток 3" sheetId="3" r:id="rId3"/>
    <sheet name="Лист1" sheetId="4" r:id="rId4"/>
  </sheets>
  <definedNames>
    <definedName name="_Toc188262779" localSheetId="0">'Додаток 1'!$A$1</definedName>
    <definedName name="_Toc188262780" localSheetId="1">'Додаток 2'!$A$1</definedName>
    <definedName name="_Toc188262781" localSheetId="2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G119" i="2" l="1"/>
  <c r="C119" i="2"/>
  <c r="C115" i="2"/>
  <c r="C111" i="2" s="1"/>
  <c r="C129" i="2" s="1"/>
  <c r="C112" i="2"/>
  <c r="E235" i="2" l="1"/>
  <c r="E224" i="2"/>
  <c r="E225" i="2"/>
  <c r="G225" i="2" s="1"/>
  <c r="H225" i="2" s="1"/>
  <c r="J225" i="2" s="1"/>
  <c r="E226" i="2"/>
  <c r="G226" i="2" s="1"/>
  <c r="H226" i="2" s="1"/>
  <c r="J226" i="2" s="1"/>
  <c r="E227" i="2"/>
  <c r="E240" i="2" s="1"/>
  <c r="G240" i="2" s="1"/>
  <c r="E221" i="2"/>
  <c r="E222" i="2"/>
  <c r="J252" i="2"/>
  <c r="L252" i="2" s="1"/>
  <c r="J253" i="2"/>
  <c r="L253" i="2" s="1"/>
  <c r="G227" i="2"/>
  <c r="H227" i="2" s="1"/>
  <c r="G213" i="2"/>
  <c r="E217" i="2"/>
  <c r="E214" i="2"/>
  <c r="E215" i="2"/>
  <c r="J213" i="2"/>
  <c r="H240" i="2" l="1"/>
  <c r="J240" i="2" s="1"/>
  <c r="J227" i="2"/>
  <c r="G215" i="2"/>
  <c r="E236" i="2"/>
  <c r="G236" i="2" s="1"/>
  <c r="E238" i="2"/>
  <c r="G238" i="2" s="1"/>
  <c r="G214" i="2"/>
  <c r="E239" i="2"/>
  <c r="G239" i="2" s="1"/>
  <c r="G217" i="2"/>
  <c r="F324" i="2"/>
  <c r="D346" i="2"/>
  <c r="D354" i="2"/>
  <c r="G332" i="2"/>
  <c r="F320" i="2"/>
  <c r="F334" i="2" s="1"/>
  <c r="G326" i="2"/>
  <c r="G324" i="2" s="1"/>
  <c r="H251" i="2"/>
  <c r="H254" i="2"/>
  <c r="J254" i="2" s="1"/>
  <c r="L254" i="2" s="1"/>
  <c r="H249" i="2" l="1"/>
  <c r="J251" i="2"/>
  <c r="L251" i="2" s="1"/>
  <c r="F251" i="2"/>
  <c r="D249" i="2"/>
  <c r="D251" i="2"/>
  <c r="D258" i="2" s="1"/>
  <c r="K199" i="2"/>
  <c r="K198" i="2"/>
  <c r="M198" i="2" s="1"/>
  <c r="K197" i="2"/>
  <c r="K196" i="2"/>
  <c r="M196" i="2" s="1"/>
  <c r="M197" i="2"/>
  <c r="K195" i="2"/>
  <c r="M195" i="2" s="1"/>
  <c r="G31" i="1"/>
  <c r="M194" i="2"/>
  <c r="J194" i="2"/>
  <c r="G194" i="2"/>
  <c r="M186" i="2"/>
  <c r="G186" i="2"/>
  <c r="M185" i="2" l="1"/>
  <c r="G185" i="2"/>
  <c r="K182" i="2"/>
  <c r="J185" i="2"/>
  <c r="J186" i="2"/>
  <c r="J188" i="2"/>
  <c r="M184" i="2"/>
  <c r="J184" i="2"/>
  <c r="G182" i="2"/>
  <c r="G184" i="2"/>
  <c r="M176" i="2"/>
  <c r="M175" i="2"/>
  <c r="M174" i="2"/>
  <c r="M173" i="2"/>
  <c r="G173" i="2"/>
  <c r="G174" i="2"/>
  <c r="G175" i="2"/>
  <c r="G176" i="2"/>
  <c r="J176" i="2"/>
  <c r="J175" i="2"/>
  <c r="J174" i="2"/>
  <c r="J173" i="2"/>
  <c r="M172" i="2"/>
  <c r="G172" i="2"/>
  <c r="J172" i="2"/>
  <c r="M182" i="2" l="1"/>
  <c r="E223" i="2"/>
  <c r="L286" i="2"/>
  <c r="I286" i="2" l="1"/>
  <c r="F249" i="2"/>
  <c r="F258" i="2" s="1"/>
  <c r="K189" i="2"/>
  <c r="E230" i="2" s="1"/>
  <c r="K190" i="2"/>
  <c r="E231" i="2" s="1"/>
  <c r="K191" i="2"/>
  <c r="E232" i="2" s="1"/>
  <c r="K193" i="2"/>
  <c r="K188" i="2"/>
  <c r="E229" i="2" s="1"/>
  <c r="G229" i="2" s="1"/>
  <c r="H229" i="2" s="1"/>
  <c r="K179" i="2"/>
  <c r="E220" i="2" s="1"/>
  <c r="K178" i="2"/>
  <c r="E219" i="2" s="1"/>
  <c r="K83" i="2"/>
  <c r="K79" i="2" l="1"/>
  <c r="E216" i="2"/>
  <c r="E234" i="2"/>
  <c r="K192" i="2"/>
  <c r="M193" i="2"/>
  <c r="J249" i="2"/>
  <c r="J258" i="2" s="1"/>
  <c r="M192" i="2" l="1"/>
  <c r="E233" i="2"/>
  <c r="E237" i="2"/>
  <c r="G237" i="2" s="1"/>
  <c r="G216" i="2"/>
  <c r="E26" i="3"/>
  <c r="E29" i="3" s="1"/>
  <c r="F26" i="3" l="1"/>
  <c r="F29" i="3" s="1"/>
  <c r="L249" i="2" l="1"/>
  <c r="L258" i="2" s="1"/>
  <c r="G288" i="2"/>
  <c r="I287" i="2"/>
  <c r="H189" i="2"/>
  <c r="H190" i="2"/>
  <c r="H191" i="2"/>
  <c r="H193" i="2"/>
  <c r="H179" i="2"/>
  <c r="H180" i="2"/>
  <c r="H181" i="2"/>
  <c r="H183" i="2"/>
  <c r="H182" i="2" s="1"/>
  <c r="J182" i="2" s="1"/>
  <c r="H178" i="2"/>
  <c r="H170" i="2"/>
  <c r="E189" i="2"/>
  <c r="E190" i="2"/>
  <c r="E191" i="2"/>
  <c r="E193" i="2"/>
  <c r="E188" i="2"/>
  <c r="E170" i="2"/>
  <c r="E169" i="2"/>
  <c r="E199" i="2" l="1"/>
  <c r="E197" i="2"/>
  <c r="G197" i="2" s="1"/>
  <c r="E198" i="2"/>
  <c r="G198" i="2" s="1"/>
  <c r="E196" i="2"/>
  <c r="G196" i="2" s="1"/>
  <c r="E195" i="2"/>
  <c r="G195" i="2" s="1"/>
  <c r="G193" i="2"/>
  <c r="E192" i="2"/>
  <c r="G192" i="2" s="1"/>
  <c r="H198" i="2"/>
  <c r="J198" i="2" s="1"/>
  <c r="H196" i="2"/>
  <c r="J196" i="2" s="1"/>
  <c r="H199" i="2"/>
  <c r="H197" i="2"/>
  <c r="J197" i="2" s="1"/>
  <c r="H195" i="2"/>
  <c r="J195" i="2" s="1"/>
  <c r="H192" i="2"/>
  <c r="J192" i="2" s="1"/>
  <c r="J193" i="2"/>
  <c r="I43" i="1"/>
  <c r="L287" i="2" l="1"/>
  <c r="F43" i="1" l="1"/>
  <c r="D333" i="2" l="1"/>
  <c r="F286" i="2"/>
  <c r="F288" i="2" s="1"/>
  <c r="D288" i="2"/>
  <c r="G299" i="2" l="1"/>
  <c r="I297" i="2"/>
  <c r="I299" i="2" s="1"/>
  <c r="D299" i="2"/>
  <c r="F297" i="2"/>
  <c r="F299" i="2" s="1"/>
  <c r="D57" i="3" l="1"/>
  <c r="F57" i="3" l="1"/>
  <c r="F56" i="3" l="1"/>
  <c r="F60" i="3" s="1"/>
  <c r="D56" i="3"/>
  <c r="D60" i="3" s="1"/>
  <c r="C26" i="3"/>
  <c r="C29" i="3" s="1"/>
  <c r="B248" i="2" l="1"/>
  <c r="D248" i="2" s="1"/>
  <c r="E248" i="2" s="1"/>
  <c r="F248" i="2" s="1"/>
  <c r="G248" i="2" s="1"/>
  <c r="H248" i="2" s="1"/>
  <c r="I248" i="2" s="1"/>
  <c r="J248" i="2" s="1"/>
  <c r="K248" i="2" s="1"/>
  <c r="L248" i="2" s="1"/>
  <c r="M248" i="2" s="1"/>
  <c r="E367" i="2" l="1"/>
  <c r="E363" i="2" s="1"/>
  <c r="C370" i="2"/>
  <c r="C369" i="2"/>
  <c r="C368" i="2"/>
  <c r="C366" i="2"/>
  <c r="C365" i="2"/>
  <c r="F356" i="2"/>
  <c r="I288" i="2" l="1"/>
  <c r="J288" i="2" l="1"/>
  <c r="L288" i="2"/>
  <c r="C362" i="2" l="1"/>
  <c r="D362" i="2" s="1"/>
  <c r="E362" i="2" s="1"/>
  <c r="F362" i="2" s="1"/>
  <c r="G362" i="2" s="1"/>
  <c r="H362" i="2" s="1"/>
  <c r="I362" i="2" s="1"/>
  <c r="H258" i="2" l="1"/>
  <c r="E90" i="2" l="1"/>
  <c r="E91" i="2" s="1"/>
  <c r="C76" i="2"/>
  <c r="G147" i="2"/>
  <c r="E50" i="1" l="1"/>
  <c r="F50" i="1" s="1"/>
  <c r="G50" i="1" s="1"/>
  <c r="H50" i="1" s="1"/>
  <c r="I50" i="1" s="1"/>
  <c r="D50" i="1"/>
  <c r="E41" i="1"/>
  <c r="F41" i="1" s="1"/>
  <c r="G41" i="1" s="1"/>
  <c r="H41" i="1" s="1"/>
  <c r="I41" i="1" s="1"/>
  <c r="D41" i="1"/>
  <c r="C341" i="2"/>
  <c r="D341" i="2" s="1"/>
  <c r="E341" i="2" s="1"/>
  <c r="F341" i="2" s="1"/>
  <c r="G341" i="2" s="1"/>
  <c r="H341" i="2" s="1"/>
  <c r="I341" i="2" s="1"/>
  <c r="J341" i="2" s="1"/>
  <c r="K341" i="2" s="1"/>
  <c r="L341" i="2" s="1"/>
  <c r="C319" i="2"/>
  <c r="D319" i="2" s="1"/>
  <c r="E319" i="2" s="1"/>
  <c r="F319" i="2" s="1"/>
  <c r="G319" i="2" s="1"/>
  <c r="H319" i="2" s="1"/>
  <c r="I319" i="2" s="1"/>
  <c r="J319" i="2" s="1"/>
  <c r="C305" i="2" l="1"/>
  <c r="D305" i="2" s="1"/>
  <c r="E305" i="2" s="1"/>
  <c r="F305" i="2" s="1"/>
  <c r="G305" i="2" s="1"/>
  <c r="H305" i="2" s="1"/>
  <c r="I305" i="2" s="1"/>
  <c r="J305" i="2" s="1"/>
  <c r="K305" i="2" s="1"/>
  <c r="L305" i="2" s="1"/>
  <c r="M305" i="2" s="1"/>
  <c r="N305" i="2" s="1"/>
  <c r="D296" i="2" l="1"/>
  <c r="E296" i="2" s="1"/>
  <c r="F296" i="2" s="1"/>
  <c r="G296" i="2" s="1"/>
  <c r="H296" i="2" s="1"/>
  <c r="I296" i="2" s="1"/>
  <c r="D285" i="2"/>
  <c r="J211" i="2"/>
  <c r="J212" i="2"/>
  <c r="J229" i="2"/>
  <c r="J210" i="2"/>
  <c r="G211" i="2"/>
  <c r="G212" i="2"/>
  <c r="G219" i="2"/>
  <c r="H219" i="2" s="1"/>
  <c r="J219" i="2" s="1"/>
  <c r="G220" i="2"/>
  <c r="H220" i="2" s="1"/>
  <c r="J220" i="2" s="1"/>
  <c r="G221" i="2"/>
  <c r="H221" i="2" s="1"/>
  <c r="J221" i="2" s="1"/>
  <c r="G222" i="2"/>
  <c r="H222" i="2" s="1"/>
  <c r="J222" i="2" s="1"/>
  <c r="G223" i="2"/>
  <c r="H223" i="2" s="1"/>
  <c r="J223" i="2" s="1"/>
  <c r="G224" i="2"/>
  <c r="H224" i="2" s="1"/>
  <c r="J224" i="2" s="1"/>
  <c r="G230" i="2"/>
  <c r="H230" i="2" s="1"/>
  <c r="J230" i="2" s="1"/>
  <c r="G231" i="2"/>
  <c r="H231" i="2" s="1"/>
  <c r="J231" i="2" s="1"/>
  <c r="G232" i="2"/>
  <c r="H232" i="2" s="1"/>
  <c r="J232" i="2" s="1"/>
  <c r="G233" i="2"/>
  <c r="H233" i="2" s="1"/>
  <c r="J233" i="2" s="1"/>
  <c r="G234" i="2"/>
  <c r="H234" i="2" s="1"/>
  <c r="J234" i="2" s="1"/>
  <c r="G210" i="2"/>
  <c r="F206" i="2"/>
  <c r="G206" i="2" s="1"/>
  <c r="H206" i="2" s="1"/>
  <c r="I206" i="2" s="1"/>
  <c r="J206" i="2" s="1"/>
  <c r="M178" i="2"/>
  <c r="M179" i="2"/>
  <c r="M180" i="2"/>
  <c r="M181" i="2"/>
  <c r="M183" i="2"/>
  <c r="M188" i="2"/>
  <c r="M189" i="2"/>
  <c r="M190" i="2"/>
  <c r="M191" i="2"/>
  <c r="M170" i="2"/>
  <c r="M171" i="2"/>
  <c r="M169" i="2"/>
  <c r="J170" i="2"/>
  <c r="J171" i="2"/>
  <c r="J178" i="2"/>
  <c r="J179" i="2"/>
  <c r="J180" i="2"/>
  <c r="J181" i="2"/>
  <c r="J183" i="2"/>
  <c r="J189" i="2"/>
  <c r="J190" i="2"/>
  <c r="J191" i="2"/>
  <c r="J169" i="2"/>
  <c r="G170" i="2"/>
  <c r="G171" i="2"/>
  <c r="G178" i="2"/>
  <c r="G179" i="2"/>
  <c r="G180" i="2"/>
  <c r="G181" i="2"/>
  <c r="G183" i="2"/>
  <c r="G188" i="2"/>
  <c r="G189" i="2"/>
  <c r="G190" i="2"/>
  <c r="G191" i="2"/>
  <c r="G169" i="2"/>
  <c r="F165" i="2"/>
  <c r="G165" i="2" s="1"/>
  <c r="H165" i="2" s="1"/>
  <c r="I165" i="2" s="1"/>
  <c r="J165" i="2" s="1"/>
  <c r="K165" i="2" s="1"/>
  <c r="L165" i="2" s="1"/>
  <c r="M165" i="2" s="1"/>
  <c r="E285" i="2" l="1"/>
  <c r="F285" i="2" s="1"/>
  <c r="G285" i="2" s="1"/>
  <c r="H285" i="2" s="1"/>
  <c r="I285" i="2" s="1"/>
  <c r="J285" i="2" s="1"/>
  <c r="K285" i="2" s="1"/>
  <c r="L285" i="2" s="1"/>
  <c r="B136" i="2"/>
  <c r="C136" i="2" s="1"/>
  <c r="D136" i="2" s="1"/>
  <c r="E136" i="2" s="1"/>
  <c r="F136" i="2" s="1"/>
  <c r="G136" i="2" s="1"/>
  <c r="H136" i="2" s="1"/>
  <c r="I136" i="2" s="1"/>
  <c r="J136" i="2" s="1"/>
  <c r="B110" i="2"/>
  <c r="C110" i="2" s="1"/>
  <c r="D110" i="2" s="1"/>
  <c r="E110" i="2" s="1"/>
  <c r="F110" i="2" s="1"/>
  <c r="G110" i="2" s="1"/>
  <c r="H110" i="2" s="1"/>
  <c r="I110" i="2" s="1"/>
  <c r="J110" i="2" s="1"/>
  <c r="B99" i="2"/>
  <c r="C99" i="2" s="1"/>
  <c r="D99" i="2" s="1"/>
  <c r="E99" i="2" s="1"/>
  <c r="F99" i="2" s="1"/>
  <c r="G99" i="2" s="1"/>
  <c r="H99" i="2" s="1"/>
  <c r="I99" i="2" s="1"/>
  <c r="J99" i="2" s="1"/>
  <c r="K99" i="2" s="1"/>
  <c r="L99" i="2" s="1"/>
  <c r="M99" i="2" s="1"/>
  <c r="N99" i="2" s="1"/>
  <c r="B74" i="2"/>
  <c r="C74" i="2" s="1"/>
  <c r="D74" i="2" s="1"/>
  <c r="E74" i="2" s="1"/>
  <c r="F74" i="2" s="1"/>
  <c r="G74" i="2" s="1"/>
  <c r="H74" i="2" s="1"/>
  <c r="I74" i="2" s="1"/>
  <c r="J74" i="2" s="1"/>
  <c r="K74" i="2" s="1"/>
  <c r="L74" i="2" s="1"/>
  <c r="M74" i="2" s="1"/>
  <c r="N74" i="2" s="1"/>
  <c r="B58" i="2"/>
  <c r="C58" i="2" s="1"/>
  <c r="D58" i="2" s="1"/>
  <c r="E58" i="2" s="1"/>
  <c r="F58" i="2" s="1"/>
  <c r="G58" i="2" s="1"/>
  <c r="H58" i="2" s="1"/>
  <c r="I58" i="2" s="1"/>
  <c r="J58" i="2" s="1"/>
  <c r="C41" i="2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D323" i="2" l="1"/>
  <c r="D322" i="2"/>
  <c r="C328" i="2" l="1"/>
  <c r="C324" i="2" s="1"/>
  <c r="G367" i="2" l="1"/>
  <c r="G363" i="2" s="1"/>
  <c r="G377" i="2" s="1"/>
  <c r="C355" i="2"/>
  <c r="G355" i="2" s="1"/>
  <c r="D127" i="2"/>
  <c r="E127" i="2" l="1"/>
  <c r="H127" i="2" s="1"/>
  <c r="I127" i="2" s="1"/>
  <c r="F367" i="2"/>
  <c r="F363" i="2" s="1"/>
  <c r="F377" i="2" s="1"/>
  <c r="E377" i="2"/>
  <c r="D376" i="2"/>
  <c r="M90" i="2"/>
  <c r="L90" i="2"/>
  <c r="C372" i="2"/>
  <c r="C373" i="2"/>
  <c r="C374" i="2"/>
  <c r="C375" i="2"/>
  <c r="C376" i="2"/>
  <c r="B364" i="2" l="1"/>
  <c r="B365" i="2"/>
  <c r="B366" i="2"/>
  <c r="B367" i="2"/>
  <c r="B368" i="2"/>
  <c r="B369" i="2"/>
  <c r="B370" i="2"/>
  <c r="B371" i="2"/>
  <c r="B372" i="2"/>
  <c r="B373" i="2"/>
  <c r="B374" i="2"/>
  <c r="B375" i="2"/>
  <c r="B376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11" i="2"/>
  <c r="B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124" i="2"/>
  <c r="A123" i="2"/>
  <c r="A363" i="2"/>
  <c r="F342" i="2"/>
  <c r="H344" i="2"/>
  <c r="H345" i="2"/>
  <c r="H347" i="2"/>
  <c r="H348" i="2"/>
  <c r="H349" i="2"/>
  <c r="H351" i="2"/>
  <c r="H352" i="2"/>
  <c r="H353" i="2"/>
  <c r="H354" i="2"/>
  <c r="D343" i="2"/>
  <c r="D347" i="2"/>
  <c r="D348" i="2"/>
  <c r="E348" i="2" s="1"/>
  <c r="D350" i="2"/>
  <c r="I350" i="2" s="1"/>
  <c r="J350" i="2" s="1"/>
  <c r="K350" i="2" s="1"/>
  <c r="C344" i="2"/>
  <c r="G344" i="2" s="1"/>
  <c r="C345" i="2"/>
  <c r="G345" i="2" s="1"/>
  <c r="C347" i="2"/>
  <c r="C348" i="2"/>
  <c r="C349" i="2"/>
  <c r="G349" i="2" s="1"/>
  <c r="C351" i="2"/>
  <c r="G351" i="2" s="1"/>
  <c r="C352" i="2"/>
  <c r="G352" i="2" s="1"/>
  <c r="C353" i="2"/>
  <c r="G353" i="2" s="1"/>
  <c r="C354" i="2"/>
  <c r="G354" i="2" s="1"/>
  <c r="I343" i="2" l="1"/>
  <c r="L345" i="2"/>
  <c r="G348" i="2"/>
  <c r="L352" i="2"/>
  <c r="L344" i="2"/>
  <c r="L353" i="2"/>
  <c r="L351" i="2"/>
  <c r="L348" i="2"/>
  <c r="L354" i="2"/>
  <c r="L349" i="2"/>
  <c r="E347" i="2"/>
  <c r="G347" i="2" s="1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42" i="2"/>
  <c r="A343" i="2"/>
  <c r="A344" i="2"/>
  <c r="A345" i="2"/>
  <c r="A346" i="2"/>
  <c r="A347" i="2"/>
  <c r="A348" i="2"/>
  <c r="A349" i="2"/>
  <c r="A350" i="2"/>
  <c r="A351" i="2"/>
  <c r="A352" i="2"/>
  <c r="A353" i="2"/>
  <c r="A355" i="2"/>
  <c r="A342" i="2"/>
  <c r="E324" i="2"/>
  <c r="D325" i="2"/>
  <c r="D326" i="2"/>
  <c r="D327" i="2"/>
  <c r="D329" i="2"/>
  <c r="D330" i="2"/>
  <c r="D331" i="2"/>
  <c r="D332" i="2"/>
  <c r="C321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20" i="2"/>
  <c r="H126" i="2"/>
  <c r="H125" i="2" s="1"/>
  <c r="H157" i="2" s="1"/>
  <c r="H158" i="2" s="1"/>
  <c r="G125" i="2"/>
  <c r="D126" i="2"/>
  <c r="L89" i="2"/>
  <c r="L93" i="2" s="1"/>
  <c r="K76" i="2"/>
  <c r="H343" i="2" s="1"/>
  <c r="G76" i="2"/>
  <c r="G83" i="2"/>
  <c r="G79" i="2" s="1"/>
  <c r="C346" i="2" s="1"/>
  <c r="D89" i="2"/>
  <c r="D321" i="2"/>
  <c r="C83" i="2"/>
  <c r="C79" i="2" s="1"/>
  <c r="C75" i="2" s="1"/>
  <c r="J127" i="2"/>
  <c r="J128" i="2"/>
  <c r="I126" i="2"/>
  <c r="I125" i="2" s="1"/>
  <c r="I129" i="2" s="1"/>
  <c r="J120" i="2"/>
  <c r="J121" i="2"/>
  <c r="J122" i="2"/>
  <c r="E126" i="2"/>
  <c r="E125" i="2" s="1"/>
  <c r="E129" i="2" s="1"/>
  <c r="F128" i="2"/>
  <c r="F116" i="2"/>
  <c r="G116" i="2" s="1"/>
  <c r="H214" i="2" s="1"/>
  <c r="F117" i="2"/>
  <c r="F118" i="2"/>
  <c r="F120" i="2"/>
  <c r="F121" i="2"/>
  <c r="F122" i="2"/>
  <c r="F124" i="2"/>
  <c r="J124" i="2" s="1"/>
  <c r="N77" i="2"/>
  <c r="N78" i="2"/>
  <c r="N80" i="2"/>
  <c r="N81" i="2"/>
  <c r="N82" i="2"/>
  <c r="N84" i="2"/>
  <c r="N85" i="2"/>
  <c r="N86" i="2"/>
  <c r="N87" i="2"/>
  <c r="N88" i="2"/>
  <c r="J92" i="2"/>
  <c r="G89" i="2"/>
  <c r="J77" i="2"/>
  <c r="J78" i="2"/>
  <c r="J80" i="2"/>
  <c r="J81" i="2"/>
  <c r="J82" i="2"/>
  <c r="J84" i="2"/>
  <c r="J85" i="2"/>
  <c r="J86" i="2"/>
  <c r="J87" i="2"/>
  <c r="J88" i="2"/>
  <c r="C89" i="2"/>
  <c r="F91" i="2"/>
  <c r="F92" i="2"/>
  <c r="F86" i="2"/>
  <c r="F77" i="2"/>
  <c r="F78" i="2"/>
  <c r="F80" i="2"/>
  <c r="F81" i="2"/>
  <c r="F82" i="2"/>
  <c r="F84" i="2"/>
  <c r="F85" i="2"/>
  <c r="F87" i="2"/>
  <c r="F88" i="2"/>
  <c r="H238" i="2" l="1"/>
  <c r="J238" i="2" s="1"/>
  <c r="J214" i="2"/>
  <c r="F123" i="2"/>
  <c r="J123" i="2" s="1"/>
  <c r="F115" i="2"/>
  <c r="J116" i="2"/>
  <c r="F112" i="2"/>
  <c r="F113" i="2"/>
  <c r="G113" i="2" s="1"/>
  <c r="J343" i="2"/>
  <c r="L343" i="2" s="1"/>
  <c r="C364" i="2"/>
  <c r="C320" i="2"/>
  <c r="H324" i="2"/>
  <c r="H320" i="2" s="1"/>
  <c r="H334" i="2" s="1"/>
  <c r="E320" i="2"/>
  <c r="E334" i="2" s="1"/>
  <c r="D320" i="2"/>
  <c r="D334" i="2" s="1"/>
  <c r="G75" i="2"/>
  <c r="C342" i="2" s="1"/>
  <c r="C367" i="2"/>
  <c r="C371" i="2"/>
  <c r="J331" i="2"/>
  <c r="D374" i="2"/>
  <c r="J329" i="2"/>
  <c r="D372" i="2"/>
  <c r="J327" i="2"/>
  <c r="D370" i="2"/>
  <c r="J325" i="2"/>
  <c r="D368" i="2"/>
  <c r="J323" i="2"/>
  <c r="D366" i="2"/>
  <c r="J321" i="2"/>
  <c r="D364" i="2"/>
  <c r="J332" i="2"/>
  <c r="D375" i="2"/>
  <c r="J330" i="2"/>
  <c r="D373" i="2"/>
  <c r="D328" i="2"/>
  <c r="J326" i="2"/>
  <c r="D369" i="2"/>
  <c r="J322" i="2"/>
  <c r="D365" i="2"/>
  <c r="J76" i="2"/>
  <c r="C343" i="2"/>
  <c r="D356" i="2"/>
  <c r="C350" i="2"/>
  <c r="G350" i="2" s="1"/>
  <c r="K75" i="2"/>
  <c r="H342" i="2" s="1"/>
  <c r="H350" i="2"/>
  <c r="L350" i="2" s="1"/>
  <c r="G320" i="2"/>
  <c r="G334" i="2" s="1"/>
  <c r="L347" i="2"/>
  <c r="J83" i="2"/>
  <c r="J119" i="2"/>
  <c r="L147" i="2"/>
  <c r="L148" i="2" s="1"/>
  <c r="L199" i="2" s="1"/>
  <c r="F127" i="2"/>
  <c r="E157" i="2"/>
  <c r="E158" i="2" s="1"/>
  <c r="I157" i="2"/>
  <c r="I158" i="2" s="1"/>
  <c r="I235" i="2" s="1"/>
  <c r="D93" i="2"/>
  <c r="D147" i="2"/>
  <c r="D148" i="2" s="1"/>
  <c r="F199" i="2" s="1"/>
  <c r="G199" i="2" s="1"/>
  <c r="F83" i="2"/>
  <c r="F76" i="2"/>
  <c r="F119" i="2"/>
  <c r="H216" i="2" s="1"/>
  <c r="J126" i="2"/>
  <c r="F126" i="2"/>
  <c r="D125" i="2"/>
  <c r="F125" i="2" s="1"/>
  <c r="N76" i="2"/>
  <c r="N83" i="2"/>
  <c r="M89" i="2"/>
  <c r="N91" i="2"/>
  <c r="H129" i="2"/>
  <c r="J125" i="2"/>
  <c r="E89" i="2"/>
  <c r="N92" i="2"/>
  <c r="F89" i="2"/>
  <c r="F90" i="2"/>
  <c r="H217" i="2" l="1"/>
  <c r="H239" i="2" s="1"/>
  <c r="J239" i="2" s="1"/>
  <c r="J118" i="2"/>
  <c r="J217" i="2"/>
  <c r="H237" i="2"/>
  <c r="J237" i="2" s="1"/>
  <c r="J216" i="2"/>
  <c r="G115" i="2"/>
  <c r="J115" i="2" s="1"/>
  <c r="J117" i="2"/>
  <c r="J113" i="2"/>
  <c r="F114" i="2"/>
  <c r="G114" i="2" s="1"/>
  <c r="H215" i="2" s="1"/>
  <c r="G343" i="2"/>
  <c r="C356" i="2"/>
  <c r="C334" i="2"/>
  <c r="C363" i="2"/>
  <c r="K343" i="2"/>
  <c r="J320" i="2"/>
  <c r="J334" i="2" s="1"/>
  <c r="D324" i="2"/>
  <c r="J324" i="2" s="1"/>
  <c r="C93" i="2"/>
  <c r="F93" i="2" s="1"/>
  <c r="F79" i="2"/>
  <c r="J328" i="2"/>
  <c r="D371" i="2"/>
  <c r="N75" i="2"/>
  <c r="N79" i="2"/>
  <c r="H346" i="2"/>
  <c r="H356" i="2" s="1"/>
  <c r="J79" i="2"/>
  <c r="D342" i="2"/>
  <c r="E346" i="2"/>
  <c r="D129" i="2"/>
  <c r="D157" i="2"/>
  <c r="D158" i="2" s="1"/>
  <c r="F235" i="2" s="1"/>
  <c r="E93" i="2"/>
  <c r="E147" i="2"/>
  <c r="E148" i="2" s="1"/>
  <c r="M93" i="2"/>
  <c r="M147" i="2"/>
  <c r="M148" i="2" s="1"/>
  <c r="F75" i="2"/>
  <c r="C147" i="2"/>
  <c r="F147" i="2" s="1"/>
  <c r="K93" i="2"/>
  <c r="N93" i="2" s="1"/>
  <c r="K147" i="2"/>
  <c r="N90" i="2"/>
  <c r="H236" i="2" l="1"/>
  <c r="J236" i="2" s="1"/>
  <c r="J215" i="2"/>
  <c r="C59" i="2"/>
  <c r="G112" i="2"/>
  <c r="E342" i="2"/>
  <c r="E356" i="2"/>
  <c r="D367" i="2"/>
  <c r="D363" i="2"/>
  <c r="D377" i="2" s="1"/>
  <c r="C377" i="2"/>
  <c r="F129" i="2"/>
  <c r="F111" i="2"/>
  <c r="C157" i="2"/>
  <c r="F157" i="2" s="1"/>
  <c r="G148" i="2"/>
  <c r="G93" i="2"/>
  <c r="J75" i="2"/>
  <c r="I346" i="2"/>
  <c r="I342" i="2"/>
  <c r="G346" i="2"/>
  <c r="G356" i="2" s="1"/>
  <c r="K148" i="2"/>
  <c r="N147" i="2"/>
  <c r="C148" i="2"/>
  <c r="N89" i="2"/>
  <c r="I52" i="1"/>
  <c r="H64" i="2" s="1"/>
  <c r="G52" i="1"/>
  <c r="E52" i="1"/>
  <c r="E47" i="2" s="1"/>
  <c r="H52" i="1"/>
  <c r="D64" i="2" s="1"/>
  <c r="J112" i="2" l="1"/>
  <c r="G111" i="2"/>
  <c r="J114" i="2"/>
  <c r="M199" i="2"/>
  <c r="E44" i="3"/>
  <c r="J346" i="2"/>
  <c r="L346" i="2" s="1"/>
  <c r="L356" i="2" s="1"/>
  <c r="I356" i="2"/>
  <c r="F148" i="2"/>
  <c r="N148" i="2"/>
  <c r="C158" i="2"/>
  <c r="J342" i="2"/>
  <c r="G342" i="2"/>
  <c r="F47" i="2"/>
  <c r="E51" i="2"/>
  <c r="D51" i="2"/>
  <c r="H66" i="2"/>
  <c r="I64" i="2"/>
  <c r="D66" i="2"/>
  <c r="E64" i="2"/>
  <c r="L51" i="2"/>
  <c r="N47" i="2"/>
  <c r="M47" i="2"/>
  <c r="M51" i="2" s="1"/>
  <c r="J111" i="2" l="1"/>
  <c r="G59" i="2"/>
  <c r="G129" i="2"/>
  <c r="J129" i="2" s="1"/>
  <c r="G157" i="2"/>
  <c r="G158" i="2" s="1"/>
  <c r="K346" i="2"/>
  <c r="K356" i="2" s="1"/>
  <c r="J356" i="2"/>
  <c r="F158" i="2"/>
  <c r="G235" i="2"/>
  <c r="H235" i="2" s="1"/>
  <c r="K342" i="2"/>
  <c r="L342" i="2"/>
  <c r="H43" i="1"/>
  <c r="G43" i="1"/>
  <c r="H90" i="2"/>
  <c r="H91" i="2" s="1"/>
  <c r="D26" i="3" s="1"/>
  <c r="D29" i="3" s="1"/>
  <c r="F52" i="1"/>
  <c r="F64" i="2"/>
  <c r="E66" i="2"/>
  <c r="J64" i="2"/>
  <c r="I66" i="2"/>
  <c r="J157" i="2" l="1"/>
  <c r="J158" i="2"/>
  <c r="I91" i="2"/>
  <c r="J91" i="2"/>
  <c r="H89" i="2"/>
  <c r="H147" i="2" s="1"/>
  <c r="I90" i="2"/>
  <c r="J90" i="2"/>
  <c r="E43" i="1"/>
  <c r="I47" i="2"/>
  <c r="H51" i="2"/>
  <c r="N42" i="2"/>
  <c r="K51" i="2"/>
  <c r="N51" i="2" s="1"/>
  <c r="J59" i="2"/>
  <c r="G66" i="2"/>
  <c r="J66" i="2" s="1"/>
  <c r="C66" i="2"/>
  <c r="F66" i="2" s="1"/>
  <c r="F59" i="2"/>
  <c r="J235" i="2" l="1"/>
  <c r="H148" i="2"/>
  <c r="J147" i="2"/>
  <c r="F42" i="2"/>
  <c r="C51" i="2"/>
  <c r="F51" i="2" s="1"/>
  <c r="I89" i="2"/>
  <c r="J89" i="2"/>
  <c r="H93" i="2"/>
  <c r="J93" i="2" s="1"/>
  <c r="I51" i="2"/>
  <c r="J47" i="2"/>
  <c r="J42" i="2"/>
  <c r="G51" i="2"/>
  <c r="J51" i="2" s="1"/>
  <c r="J148" i="2" l="1"/>
  <c r="I199" i="2"/>
  <c r="J199" i="2" s="1"/>
  <c r="I93" i="2"/>
  <c r="I147" i="2"/>
  <c r="I148" i="2" s="1"/>
</calcChain>
</file>

<file path=xl/sharedStrings.xml><?xml version="1.0" encoding="utf-8"?>
<sst xmlns="http://schemas.openxmlformats.org/spreadsheetml/2006/main" count="963" uniqueCount="334">
  <si>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</si>
  <si>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</si>
  <si>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Найменування</t>
  </si>
  <si>
    <t>(звіт)</t>
  </si>
  <si>
    <t>(проект)</t>
  </si>
  <si>
    <t>(прогноз)</t>
  </si>
  <si>
    <t>…</t>
  </si>
  <si>
    <t>ВСЬОГО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</si>
  <si>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</si>
  <si>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</si>
  <si>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</si>
  <si>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</si>
  <si>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</si>
  <si>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</si>
  <si>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</si>
  <si>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</si>
  <si>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</si>
  <si>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</si>
  <si>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</si>
  <si>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</si>
  <si>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</si>
  <si>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</si>
  <si>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Надходження із загального фонду бюджету</t>
  </si>
  <si>
    <t>Х</t>
  </si>
  <si>
    <t>Запозичення</t>
  </si>
  <si>
    <t>Кошти, що передаються із загального фонду до спеціального фонду (бюджету розвитку)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</si>
  <si>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</si>
  <si>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</si>
  <si>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</si>
  <si>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</si>
  <si>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</si>
  <si>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</si>
  <si>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</si>
  <si>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</si>
  <si>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</si>
  <si>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</si>
  <si>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</si>
  <si>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</si>
  <si>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</si>
  <si>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9. Структура видатків на оплату праці</t>
  </si>
  <si>
    <t>спеціальний</t>
  </si>
  <si>
    <t>в тому числі оплата праці штатних одиниць за загальним фондом, що враховані також у спеціальному фонді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</si>
  <si>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</si>
  <si>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</si>
  <si>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</si>
  <si>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</si>
  <si>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</si>
  <si>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</si>
  <si>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</si>
  <si>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</si>
  <si>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</si>
  <si>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</si>
  <si>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</si>
  <si>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</si>
  <si>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</si>
  <si>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</si>
  <si>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</si>
  <si>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</si>
  <si>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</si>
  <si>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</si>
  <si>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</si>
  <si>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</si>
  <si>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</si>
  <si>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</si>
  <si>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</si>
  <si>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індикативні прогнозні показники</t>
  </si>
  <si>
    <t>Поточні видатки</t>
  </si>
  <si>
    <t>Оплата праці і нарахування на заробітну плату</t>
  </si>
  <si>
    <t>Оплата праці</t>
  </si>
  <si>
    <t>Нарахування на заробітну плату</t>
  </si>
  <si>
    <t>Використання товарів і послуг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</si>
  <si>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</si>
  <si>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</si>
  <si>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</si>
  <si>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</si>
  <si>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</si>
  <si>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і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</si>
  <si>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</si>
  <si>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</si>
  <si>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</si>
  <si>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</si>
  <si>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</si>
  <si>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Капітальний ремонт інших об'єктів</t>
  </si>
  <si>
    <t>затверджено</t>
  </si>
  <si>
    <t>Інші поточні видатки</t>
  </si>
  <si>
    <t xml:space="preserve"> Директор департаменту</t>
  </si>
  <si>
    <t>Головний бухгалтр</t>
  </si>
  <si>
    <t>Н.І. Кочеткова</t>
  </si>
  <si>
    <t>Здійснення департаментом міського господарства  наданих законодавством повноважень у міському господарстві</t>
  </si>
  <si>
    <t>завдання</t>
  </si>
  <si>
    <t>кількість штатних одиниць, з них:</t>
  </si>
  <si>
    <t>Посадові особи</t>
  </si>
  <si>
    <t>од.</t>
  </si>
  <si>
    <t>штатний розпис</t>
  </si>
  <si>
    <t>кількість отриманих листів, зверенень, заяв, скарг</t>
  </si>
  <si>
    <t>кількість прийнятих актів органів місцевого самоврядування за поданням департаменту, в тому числі:</t>
  </si>
  <si>
    <t>рішення міської ради</t>
  </si>
  <si>
    <t>рішення виконавчого комітету</t>
  </si>
  <si>
    <t>розпорядження міського голови</t>
  </si>
  <si>
    <t>дані електронного документообігу Docs Vision</t>
  </si>
  <si>
    <t>кількість опрацьованих  листів, зверенень, заяв, скарг на одного працівника (посадову особу)</t>
  </si>
  <si>
    <t>розрахунковий показник</t>
  </si>
  <si>
    <t>кількість прийнятих актів органів  місцевого самоврядування за поданням департаменту,  на одного працівника (посадову особу), в тому числі:</t>
  </si>
  <si>
    <t>витрати на утримання однієї штатної одиниці</t>
  </si>
  <si>
    <t>Головний бухгалтер</t>
  </si>
  <si>
    <t>журнал реєстрації</t>
  </si>
  <si>
    <t>2020 рік</t>
  </si>
  <si>
    <t xml:space="preserve"> (1) (2)  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</si>
  <si>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</si>
  <si>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</si>
  <si>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</si>
  <si>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Повернення кредитів до бюджету</t>
  </si>
  <si>
    <t>Код Економічної класифікації видатків бюджету</t>
  </si>
  <si>
    <t>N з/п</t>
  </si>
  <si>
    <t>( грн)</t>
  </si>
  <si>
    <t>N
з/п</t>
  </si>
  <si>
    <t>разом
(5 + 6)</t>
  </si>
  <si>
    <t>разом (8+9)</t>
  </si>
  <si>
    <t>разом (11+12)</t>
  </si>
  <si>
    <t>разом (5+6)</t>
  </si>
  <si>
    <t>в т. ч. матеріальна допомога, що носить обов'язковий характер</t>
  </si>
  <si>
    <t>Премії</t>
  </si>
  <si>
    <t>Всього фонд оплати праці</t>
  </si>
  <si>
    <t xml:space="preserve">2021 рік </t>
  </si>
  <si>
    <t>Найменування місцевої/регіональної програми</t>
  </si>
  <si>
    <t>разом (4+5)</t>
  </si>
  <si>
    <t>разом (7+8)</t>
  </si>
  <si>
    <t>разом (10+11)</t>
  </si>
  <si>
    <t>Наймену-
вання об'єкта відпо-
відно до проектно-
кошто-
рисної докумен-
тації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</si>
  <si>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</si>
  <si>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</si>
  <si>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</si>
  <si>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</si>
  <si>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</si>
  <si>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(3–5)</t>
  </si>
  <si>
    <t>_____________________</t>
  </si>
  <si>
    <t>____________________</t>
  </si>
  <si>
    <t>( грн.)</t>
  </si>
  <si>
    <t>Код Функціональної класифікації видатків та кредитування бюджету</t>
  </si>
  <si>
    <t>0111</t>
  </si>
  <si>
    <t>1</t>
  </si>
  <si>
    <t xml:space="preserve"> Обов’язкові виплати -всього</t>
  </si>
  <si>
    <t xml:space="preserve"> Стимулюючі доплати та надбавки</t>
  </si>
  <si>
    <t xml:space="preserve"> Матеріальна допомога необов'язкового характера</t>
  </si>
  <si>
    <t>Залишки коштів на рахунках на початок періоду</t>
  </si>
  <si>
    <t xml:space="preserve">Залишки коштів на рахунках на кінець періоду </t>
  </si>
  <si>
    <t>2022 рік (прогноз)</t>
  </si>
  <si>
    <t>2022 рік</t>
  </si>
  <si>
    <t>В. Ю. Місецький</t>
  </si>
  <si>
    <t>грн.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</si>
  <si>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</si>
  <si>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Код Економічної класифікації видатків бюджету / код класифікації кредитування бюджету</t>
  </si>
  <si>
    <t>Код класифікації кредитування бюджету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</si>
  <si>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</si>
  <si>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</si>
  <si>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Н. І. Кочеткова</t>
  </si>
  <si>
    <t>Завдання 1 Здійснення департаментом міського господарства  наданих законодавством повноважень у міському господарстві</t>
  </si>
  <si>
    <t>(код ЄДРПОУ)</t>
  </si>
  <si>
    <t>03363988</t>
  </si>
  <si>
    <r>
      <t>c.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підстави реалізації бюджетної програми.</t>
    </r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</si>
  <si>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</si>
  <si>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</si>
  <si>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</si>
  <si>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0160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</si>
  <si>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</si>
  <si>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</si>
  <si>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(код бюджету)</t>
  </si>
  <si>
    <t>02536000000</t>
  </si>
  <si>
    <t>2019 рік (звіт)</t>
  </si>
  <si>
    <t>2020 рік (затверджено)</t>
  </si>
  <si>
    <t>2021 рік (проект)</t>
  </si>
  <si>
    <t>2023 рік (прогноз)</t>
  </si>
  <si>
    <t>6.Витрати за кодами Економічної класифікації видатків / класифікації кредитування бюджету^</t>
  </si>
  <si>
    <t>7. Витрати за напрямами використання бюджетних коштів</t>
  </si>
  <si>
    <t xml:space="preserve">2023 рік </t>
  </si>
  <si>
    <t>11.Місцеві/регіональні програми, які виконуються в межах бюджетної програми</t>
  </si>
  <si>
    <t>очікуваний обсяг взяття поточних зобов'язань
(8 - 10)</t>
  </si>
  <si>
    <t>2023 рік</t>
  </si>
  <si>
    <t>Додаток №2</t>
  </si>
  <si>
    <t>(найменування головного розпорядника коштів бюджету)                                                             (код Типової відомчої класифікації видатків та кредитування місцевих бюджетів)</t>
  </si>
  <si>
    <t>(найменування відповідального виконавця )                                                                                                        (код Типової відомчої класифікації видатків та кредитування місцевих бюджетів)</t>
  </si>
  <si>
    <t>Бюджетний запит на 2021 – 2023 роки загальний, Форма 2021-1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</si>
  <si>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</si>
  <si>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Керівництво і управління у відповідній сфері у містах (місті Києві), селищах, селах, об'єднаних територіальних громадах</t>
    </r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</si>
  <si>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</si>
  <si>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</si>
  <si>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1.Реалізація на території Вінницької міської об'єднаної  територіальної громади державної політики, повноважень виконавчих органів міської ради в сфері розвитку та реформування житлово-комунального господарства, енергетики, транспорту, зв'язку</t>
    </r>
  </si>
  <si>
    <t>Програма висвітлення діяльності Вінницької міської ради, її виконавчих органів, фінансової підтримки (дотації) комунальним підприємствам засобів масової інформації на 2021-2025 рр.</t>
  </si>
  <si>
    <t>Рішення міської ради від 26.06.2020р. №2303, зі змінами</t>
  </si>
  <si>
    <t>2021 рік (затверджено)</t>
  </si>
  <si>
    <t>2022 рік (проект)</t>
  </si>
  <si>
    <t xml:space="preserve">2024 рік </t>
  </si>
  <si>
    <t>Директор  департаменту</t>
  </si>
  <si>
    <t>Додаток №1</t>
  </si>
  <si>
    <t xml:space="preserve">до Інструкції з підготовки бюджетних запитів 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</si>
  <si>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</si>
  <si>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>2024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</si>
  <si>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</si>
  <si>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</si>
  <si>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>В.Ю. Місецький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</si>
  <si>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</si>
  <si>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</si>
  <si>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</si>
  <si>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Бюджетний запит на 2022 – 2024 роки додатковий, Форма 2022-3</t>
  </si>
  <si>
    <t>бюджетних коштів до проекту  бюджету Вінницької міської територіальної громади на 2022 рік</t>
  </si>
  <si>
    <t>(найменування головного розпорядника коштів бюджету)                      (код Типової відомчої класифікації видатків та кредитування місцевих бюджетів)</t>
  </si>
  <si>
    <r>
      <t xml:space="preserve">2.     Департамент міського господарства  Вінницької міської ради_________________                          </t>
    </r>
    <r>
      <rPr>
        <sz val="12"/>
        <color theme="1"/>
        <rFont val="Times New Roman"/>
        <family val="1"/>
        <charset val="204"/>
      </rPr>
      <t>(_1_) (_2_) (_1_)</t>
    </r>
  </si>
  <si>
    <t>(найменування відповідального виконавця )                                              (код Типової відомчої класифікації видатків та кредитування місцевих бюджетів)</t>
  </si>
  <si>
    <t>1) додаткові витрати на 2022 рік за бюджетними програмами:</t>
  </si>
  <si>
    <t>2020рік               (звіт)</t>
  </si>
  <si>
    <t>Обґрунтування необхідності додаткових коштів  на 2022 рік</t>
  </si>
  <si>
    <t>необхідність заключення договору на послуги юридичного косультування та юридичні представництва- послуги з адвокатської діяльності</t>
  </si>
  <si>
    <t>2022 рік (проект) в межах доведених граничних обсягів</t>
  </si>
  <si>
    <t>2022 рік (проект) зміни у разі передбачення додаткових витрат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</si>
  <si>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</si>
  <si>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2). Додаткові витрати на 2023 - 2024 роки за бюджетними програмами:</t>
  </si>
  <si>
    <t>2023рік</t>
  </si>
  <si>
    <t>Обґрунтування необхідності додаткових коштів ду на 2023 - 2024 роки</t>
  </si>
  <si>
    <t>2023 рік (прогноз) у межах доведених індикативних прогнозних показників</t>
  </si>
  <si>
    <t>2023 рік (прогноз) зміни у разі передбачення додаткових коштів</t>
  </si>
  <si>
    <t>2024 рік (прогноз) у межах доведених індикативних прогнозних показників</t>
  </si>
  <si>
    <t>2024 рік (прогноз) зміни у разі передбачення додаткових коштів</t>
  </si>
  <si>
    <t>Наслідки, які настають у разі, якщо додаткові кошти не будуть передбачені  у 2023 - 2024 роках, та альтернативні заходи, яких необхідно вжити для забезпечення виконання бюджетної програми</t>
  </si>
  <si>
    <t>Директор департаменту</t>
  </si>
  <si>
    <t>В разі відсутності виділення коштів, департамент не зможе ззаключити договір на послуги юридичного косультування та юридичні представництва- послуги з адвокатської діяльності у 2022 році</t>
  </si>
  <si>
    <t xml:space="preserve"> Керівництво і управління у відповідній сфері у містах (місті Києві), селищах, селах,  територіальних громадах </t>
  </si>
  <si>
    <t xml:space="preserve">4. Додаткові витрати бюджету Вінницької міської  територіальної громади : </t>
  </si>
  <si>
    <t>Керівництво і управління у відповідній сфері у містах (місті Києві), селищах, селах,  територіальних громадах</t>
  </si>
  <si>
    <r>
      <t>Ціль державної політики</t>
    </r>
    <r>
      <rPr>
        <i/>
        <sz val="11"/>
        <color theme="1"/>
        <rFont val="Times New Roman"/>
        <family val="1"/>
        <charset val="204"/>
      </rPr>
      <t xml:space="preserve"> 1.Здійснення виконання на території Вінницької міської   територіальної громади  повноважень виконавчих органів міської ради в сфері розвитку та реформування житлово-комунального господарства, енергетики, транспорту, зв'язку</t>
    </r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</si>
  <si>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  територіальної громади  повноважень виконавчих органів міської ради в сфері розвитку та реформування житлово-комунального господарства, енергетики, транспорту, зв'язку</t>
    </r>
  </si>
  <si>
    <t>Департамент міського господарства  Керівництво і управління у відповідній сфері у містах (місті Києві), селищах, селах,  територіальних громадах</t>
  </si>
  <si>
    <t>1310160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</si>
  <si>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</si>
  <si>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(1) (3)  </t>
  </si>
  <si>
    <r>
      <t xml:space="preserve">2.     Департамент міського господарства  Вінницької міської ради___________________________ </t>
    </r>
    <r>
      <rPr>
        <sz val="12"/>
        <color theme="1"/>
        <rFont val="Times New Roman"/>
        <family val="1"/>
        <charset val="204"/>
      </rPr>
      <t>(_1_) (_3_) (_1_)</t>
    </r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</si>
  <si>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 
</t>
  </si>
  <si>
    <t>Власні надходження бюджетних установ (розписати за видами надходження)</t>
  </si>
  <si>
    <t>Власні надходження бюджетних установ (розписати за видами надходжень)</t>
  </si>
  <si>
    <t>Інші надходження спеціального фонду (розписати за видами надходжень)</t>
  </si>
  <si>
    <t>2025 рік (прогноз)</t>
  </si>
  <si>
    <t xml:space="preserve">2025 рік </t>
  </si>
  <si>
    <t>Кредиторська заборгованість на 01.01.2022</t>
  </si>
  <si>
    <t>Бюджетні зобов’язання        (4 + 6)</t>
  </si>
  <si>
    <t>Дебіторська заборгованість на 01.01.2022</t>
  </si>
  <si>
    <t>(ім'я та прізвище)</t>
  </si>
  <si>
    <t>Наталія КОЧЕТКОВА</t>
  </si>
  <si>
    <t>загальний  фонд</t>
  </si>
  <si>
    <t>спеціальний  фонд</t>
  </si>
  <si>
    <t>Видатки виділені у відповідних роках дали можливість своєчасно провести  розрахунки із працівниками по заробітній платі, розрахуватись за спожиту електроенергію, використану воду та інші спожиті послуги, що були у минулому, звітному та будуть у наступних звітних періодах. Це стимулювало працівників до виконання обов'язків покладених на департамент у відповідності до Положення по департаменту.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</si>
  <si>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</si>
  <si>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</si>
  <si>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а. </t>
    </r>
    <r>
      <rPr>
        <b/>
        <sz val="10"/>
        <color theme="1"/>
        <rFont val="Times New Roman"/>
        <family val="1"/>
        <charset val="204"/>
      </rPr>
      <t>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</si>
  <si>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</si>
  <si>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</si>
  <si>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(проєкт)</t>
  </si>
  <si>
    <r>
      <t>b. </t>
    </r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</si>
  <si>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</si>
  <si>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</si>
  <si>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</si>
  <si>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</si>
  <si>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</si>
  <si>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</si>
  <si>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2022рік (звіт)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</si>
  <si>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</si>
  <si>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</si>
  <si>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2025 - 2026 роках</t>
  </si>
  <si>
    <t>2024 рік (проект)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</si>
  <si>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</si>
  <si>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</si>
  <si>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</si>
  <si>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</si>
  <si>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</si>
  <si>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</si>
  <si>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</si>
  <si>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</si>
  <si>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</si>
  <si>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</si>
  <si>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</si>
  <si>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</si>
  <si>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2022 - 2023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</si>
  <si>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</si>
  <si>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</si>
  <si>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</si>
  <si>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</si>
  <si>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t xml:space="preserve">Видатки спеціального фонду у 2022- 2023 році не виділялись </t>
  </si>
  <si>
    <t>Роман ФУРМАН</t>
  </si>
  <si>
    <t xml:space="preserve">Бюджетний Кодекс України, Закон України Про Державний бюджет України на відповідний рік;   Закон України «Про місцеве самоврядування в Україні»;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", зі змінами;                                                                                                                                                                                Наказ МФУ від 15.06.2023р. №322 «Про затвердження Типового переліку результативних показників бюджетних програм  місцевих бюджетів у галузі «Державне управління» (зі змінами);                                                                                                                                                                                                                     Наказ МФУ  від 17.07.2015р.№648 "Про затвердження типових форм бюджетних запитів для формування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Рішення міської ради  "Про  бюджет Вінницької міської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МФУ від 26.08.14 № 836 "Про деякі питання запровадження програмно-цільового методу складання та виконання місцевих бюджетів" зі змінами;                                                                                                                                                                                  Програма висвітлення діяльності Вінницької  міської ради, її виконавчих органів, фінансової підтримки (дотації) комунальним підприємствам засобів масової інформації у 2021-2025 рр.                </t>
  </si>
  <si>
    <t xml:space="preserve">Здійснення департаментом міського господарства виконання  наданих законодавством повноважень </t>
  </si>
  <si>
    <t xml:space="preserve">b. завдання бюджетної програми - Забезпечення департаментом міського господарства виконання  наданих законодавством повноважень </t>
  </si>
  <si>
    <r>
      <t>a.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Забезпечення ефективної діяльності департаменту міського господарства, 2024-2026;</t>
    </r>
  </si>
  <si>
    <t xml:space="preserve">Забезпечення департаментом міського господарства  виконання наданих законодавством повноважень </t>
  </si>
  <si>
    <t>Чоловіки</t>
  </si>
  <si>
    <t>Жінки</t>
  </si>
  <si>
    <t>Бюджетний запит на 2024 – 2026 роки загальний (Форма 2024-1)</t>
  </si>
  <si>
    <t>1.1.</t>
  </si>
  <si>
    <t>1.2.</t>
  </si>
  <si>
    <t>Витрати на матеріально-технічне забезпечення (предмети, матеріали, обладнання та інвентар)</t>
  </si>
  <si>
    <t>Кошторис зі змінами</t>
  </si>
  <si>
    <t>1.3.</t>
  </si>
  <si>
    <t>Витрати на оплату праці і нарахування на заробітну плату</t>
  </si>
  <si>
    <t>1.4.</t>
  </si>
  <si>
    <t>1.5.</t>
  </si>
  <si>
    <t>Витрати на комунальні послуги та енергоносії</t>
  </si>
  <si>
    <t>Інші видатки</t>
  </si>
  <si>
    <t>Кількість  листів, звернень,тощо</t>
  </si>
  <si>
    <t>2.1.</t>
  </si>
  <si>
    <t>2.2.</t>
  </si>
  <si>
    <t>Кількість прийнятих  нормативно-правових актів органів місцевого самоврядування за поданням департаменту, в тому числі:</t>
  </si>
  <si>
    <t>2.3.</t>
  </si>
  <si>
    <t>Кількість виданих розпорядчих актів, в тому числі:</t>
  </si>
  <si>
    <t>Накази</t>
  </si>
  <si>
    <t>2.4.</t>
  </si>
  <si>
    <t>2.5.</t>
  </si>
  <si>
    <t>Кількість місцевих/цільових програм,що реалізуються на території громади</t>
  </si>
  <si>
    <t>Кількість укладених договорів на виконання робіт (послуг)  по капітальному ремонту , реконструкції , будівництву об'єктів тощо , по яких департамент є головним розпорядником коштів</t>
  </si>
  <si>
    <t>Бюджет  ВМТГ на відповідний  рік</t>
  </si>
  <si>
    <t>Журнал реєстрації договорів</t>
  </si>
  <si>
    <t xml:space="preserve">Кількість виконаних листів, звернень, заяв тощо на одного працівника </t>
  </si>
  <si>
    <t>3.1.</t>
  </si>
  <si>
    <t>Кількість прийнятих нормативно-правових актів  на одного працівника , в тому числі:</t>
  </si>
  <si>
    <t>3.2.</t>
  </si>
  <si>
    <t>3.3.</t>
  </si>
  <si>
    <t>Кількість виданих розпорядчих актів на одного працівника, в тому числі:</t>
  </si>
  <si>
    <t>3.4.</t>
  </si>
  <si>
    <t>3.5.</t>
  </si>
  <si>
    <t>3.6.</t>
  </si>
  <si>
    <t>3.7.</t>
  </si>
  <si>
    <t>3.8.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</si>
  <si>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</si>
  <si>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</si>
  <si>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</si>
  <si>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забезпечення інших видатків однієї штатної одиниці</t>
  </si>
  <si>
    <t>Кількість укладених договорів на виконання робіт (послуг)  по капітальному ремонту , реконструкції , будівництву об'єктів тощо , по яких департамент є головним розпорядником коштів на одного працівника</t>
  </si>
  <si>
    <t xml:space="preserve">Станом на 01.01.2024р. Кт заборгованості не очікується , та Дт заборгованість теж не очікуєється.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</si>
</sst>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5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7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6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5" xfId="0" applyFont="1" applyBorder="1"/>
    <xf numFmtId="0" fontId="19" fillId="3" borderId="2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wrapText="1"/>
    </xf>
    <xf numFmtId="0" fontId="18" fillId="0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20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justify" vertical="top" wrapText="1"/>
    </xf>
    <xf numFmtId="0" fontId="19" fillId="0" borderId="5" xfId="0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4" fillId="2" borderId="20" xfId="0" applyFont="1" applyFill="1" applyBorder="1" applyAlignment="1">
      <alignment horizontal="left" vertical="center" wrapText="1"/>
    </xf>
    <xf numFmtId="0" fontId="23" fillId="3" borderId="0" xfId="0" applyFont="1" applyFill="1"/>
    <xf numFmtId="0" fontId="4" fillId="3" borderId="22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8" fillId="0" borderId="29" xfId="0" applyFont="1" applyBorder="1" applyAlignment="1">
      <alignment vertical="top" wrapText="1"/>
    </xf>
    <xf numFmtId="0" fontId="29" fillId="0" borderId="29" xfId="0" applyFont="1" applyBorder="1" applyAlignment="1">
      <alignment vertical="top" wrapText="1"/>
    </xf>
    <xf numFmtId="0" fontId="28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2" fillId="0" borderId="0" xfId="0" applyFont="1"/>
    <xf numFmtId="0" fontId="3" fillId="0" borderId="0" xfId="0" applyFont="1"/>
    <xf numFmtId="0" fontId="13" fillId="0" borderId="0" xfId="0" applyFont="1"/>
    <xf numFmtId="0" fontId="32" fillId="0" borderId="30" xfId="0" applyFont="1" applyBorder="1"/>
    <xf numFmtId="0" fontId="27" fillId="0" borderId="29" xfId="0" applyFont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5" fillId="0" borderId="1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center" wrapText="1"/>
    </xf>
    <xf numFmtId="0" fontId="33" fillId="0" borderId="29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8" fillId="0" borderId="5" xfId="0" applyFont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0" borderId="29" xfId="0" applyBorder="1"/>
    <xf numFmtId="49" fontId="7" fillId="3" borderId="8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8" fillId="2" borderId="20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4" fillId="0" borderId="4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32" fillId="0" borderId="0" xfId="0" applyFont="1" applyBorder="1"/>
    <xf numFmtId="0" fontId="0" fillId="3" borderId="29" xfId="0" applyFill="1" applyBorder="1"/>
    <xf numFmtId="0" fontId="39" fillId="3" borderId="2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3" fontId="8" fillId="4" borderId="8" xfId="0" applyNumberFormat="1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 inden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3" fontId="8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3" fontId="23" fillId="0" borderId="38" xfId="0" applyNumberFormat="1" applyFont="1" applyBorder="1" applyAlignment="1">
      <alignment horizontal="center"/>
    </xf>
    <xf numFmtId="3" fontId="23" fillId="0" borderId="7" xfId="0" applyNumberFormat="1" applyFont="1" applyBorder="1" applyAlignment="1">
      <alignment horizontal="center"/>
    </xf>
    <xf numFmtId="3" fontId="0" fillId="0" borderId="0" xfId="0" applyNumberFormat="1"/>
    <xf numFmtId="3" fontId="4" fillId="0" borderId="7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49" fontId="3" fillId="0" borderId="30" xfId="0" applyNumberFormat="1" applyFont="1" applyBorder="1"/>
    <xf numFmtId="0" fontId="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8" fillId="0" borderId="30" xfId="0" applyFont="1" applyBorder="1" applyAlignment="1">
      <alignment horizontal="center"/>
    </xf>
    <xf numFmtId="49" fontId="38" fillId="0" borderId="30" xfId="0" applyNumberFormat="1" applyFont="1" applyBorder="1" applyAlignment="1">
      <alignment horizontal="center"/>
    </xf>
    <xf numFmtId="49" fontId="39" fillId="0" borderId="30" xfId="0" applyNumberFormat="1" applyFont="1" applyBorder="1"/>
    <xf numFmtId="0" fontId="40" fillId="0" borderId="0" xfId="0" applyFont="1"/>
    <xf numFmtId="0" fontId="31" fillId="0" borderId="0" xfId="0" applyFont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29" xfId="0" applyFont="1" applyBorder="1" applyAlignment="1">
      <alignment vertical="center" wrapText="1"/>
    </xf>
    <xf numFmtId="0" fontId="39" fillId="0" borderId="32" xfId="0" applyFont="1" applyBorder="1" applyAlignment="1">
      <alignment horizontal="center" vertical="center" wrapText="1"/>
    </xf>
    <xf numFmtId="3" fontId="43" fillId="0" borderId="8" xfId="0" applyNumberFormat="1" applyFont="1" applyBorder="1" applyAlignment="1">
      <alignment horizontal="center" vertical="center" wrapText="1"/>
    </xf>
    <xf numFmtId="3" fontId="44" fillId="0" borderId="8" xfId="0" applyNumberFormat="1" applyFont="1" applyBorder="1" applyAlignment="1">
      <alignment horizontal="center" vertical="center" wrapText="1"/>
    </xf>
    <xf numFmtId="3" fontId="45" fillId="0" borderId="8" xfId="0" applyNumberFormat="1" applyFont="1" applyBorder="1" applyAlignment="1">
      <alignment horizontal="center" vertical="center" wrapText="1"/>
    </xf>
    <xf numFmtId="3" fontId="43" fillId="0" borderId="8" xfId="0" applyNumberFormat="1" applyFont="1" applyBorder="1" applyAlignment="1">
      <alignment horizontal="left" vertical="center" wrapText="1"/>
    </xf>
    <xf numFmtId="3" fontId="44" fillId="3" borderId="29" xfId="0" applyNumberFormat="1" applyFont="1" applyFill="1" applyBorder="1" applyAlignment="1">
      <alignment horizontal="right" vertical="center" wrapText="1"/>
    </xf>
    <xf numFmtId="3" fontId="44" fillId="3" borderId="29" xfId="0" applyNumberFormat="1" applyFont="1" applyFill="1" applyBorder="1" applyAlignment="1">
      <alignment horizontal="left" vertical="center" wrapText="1"/>
    </xf>
    <xf numFmtId="3" fontId="44" fillId="3" borderId="29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left" vertical="center" wrapText="1"/>
    </xf>
    <xf numFmtId="3" fontId="43" fillId="3" borderId="29" xfId="0" applyNumberFormat="1" applyFont="1" applyFill="1" applyBorder="1" applyAlignment="1">
      <alignment horizontal="right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2" fontId="44" fillId="0" borderId="8" xfId="0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3" fontId="43" fillId="0" borderId="24" xfId="0" applyNumberFormat="1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0" borderId="24" xfId="0" applyNumberFormat="1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0" fillId="0" borderId="43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9" fontId="7" fillId="3" borderId="0" xfId="0" applyNumberFormat="1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3" borderId="29" xfId="0" applyFont="1" applyFill="1" applyBorder="1" applyAlignment="1">
      <alignment horizontal="left" vertical="center" wrapText="1"/>
    </xf>
    <xf numFmtId="0" fontId="46" fillId="0" borderId="29" xfId="0" applyFont="1" applyBorder="1" applyAlignment="1">
      <alignment vertical="center" wrapText="1"/>
    </xf>
    <xf numFmtId="0" fontId="46" fillId="0" borderId="32" xfId="0" applyFont="1" applyBorder="1" applyAlignment="1">
      <alignment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center" vertical="center" wrapText="1"/>
    </xf>
    <xf numFmtId="3" fontId="28" fillId="2" borderId="8" xfId="0" applyNumberFormat="1" applyFont="1" applyFill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3" fontId="19" fillId="3" borderId="8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19" fillId="2" borderId="8" xfId="0" applyNumberFormat="1" applyFont="1" applyFill="1" applyBorder="1" applyAlignment="1">
      <alignment horizontal="center" vertical="center" wrapText="1"/>
    </xf>
    <xf numFmtId="3" fontId="30" fillId="0" borderId="8" xfId="0" applyNumberFormat="1" applyFont="1" applyBorder="1" applyAlignment="1">
      <alignment horizontal="center" vertical="center" wrapText="1"/>
    </xf>
    <xf numFmtId="3" fontId="18" fillId="3" borderId="8" xfId="0" applyNumberFormat="1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left" vertical="center" wrapText="1"/>
    </xf>
    <xf numFmtId="3" fontId="18" fillId="0" borderId="20" xfId="0" applyNumberFormat="1" applyFont="1" applyFill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wrapText="1"/>
    </xf>
    <xf numFmtId="1" fontId="28" fillId="0" borderId="29" xfId="0" applyNumberFormat="1" applyFont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left" vertical="center" wrapText="1"/>
    </xf>
    <xf numFmtId="3" fontId="28" fillId="3" borderId="29" xfId="0" applyNumberFormat="1" applyFont="1" applyFill="1" applyBorder="1" applyAlignment="1">
      <alignment horizontal="right" vertical="center" wrapText="1"/>
    </xf>
    <xf numFmtId="3" fontId="18" fillId="3" borderId="29" xfId="0" applyNumberFormat="1" applyFont="1" applyFill="1" applyBorder="1" applyAlignment="1">
      <alignment horizontal="right" vertical="center" wrapText="1"/>
    </xf>
    <xf numFmtId="3" fontId="18" fillId="3" borderId="29" xfId="0" applyNumberFormat="1" applyFont="1" applyFill="1" applyBorder="1" applyAlignment="1">
      <alignment horizontal="left" vertical="center" wrapText="1"/>
    </xf>
    <xf numFmtId="2" fontId="28" fillId="0" borderId="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3" fontId="18" fillId="3" borderId="29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left" vertical="center" wrapText="1"/>
    </xf>
    <xf numFmtId="3" fontId="8" fillId="0" borderId="29" xfId="0" applyNumberFormat="1" applyFont="1" applyBorder="1" applyAlignment="1">
      <alignment horizontal="center" vertical="center"/>
    </xf>
    <xf numFmtId="3" fontId="8" fillId="3" borderId="29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right" vertical="center" wrapText="1"/>
    </xf>
    <xf numFmtId="3" fontId="4" fillId="3" borderId="29" xfId="0" applyNumberFormat="1" applyFont="1" applyFill="1" applyBorder="1" applyAlignment="1">
      <alignment horizontal="left" vertical="center" wrapText="1"/>
    </xf>
    <xf numFmtId="3" fontId="0" fillId="0" borderId="5" xfId="0" applyNumberFormat="1" applyFont="1" applyBorder="1" applyAlignment="1">
      <alignment horizontal="center" vertical="center"/>
    </xf>
    <xf numFmtId="0" fontId="20" fillId="2" borderId="29" xfId="0" applyFont="1" applyFill="1" applyBorder="1" applyAlignment="1">
      <alignment horizontal="left" vertical="center" wrapText="1"/>
    </xf>
    <xf numFmtId="3" fontId="8" fillId="2" borderId="29" xfId="0" applyNumberFormat="1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left" vertical="center" wrapText="1"/>
    </xf>
    <xf numFmtId="3" fontId="19" fillId="0" borderId="29" xfId="0" applyNumberFormat="1" applyFont="1" applyBorder="1" applyAlignment="1">
      <alignment horizontal="center" vertical="center" wrapText="1"/>
    </xf>
    <xf numFmtId="3" fontId="19" fillId="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wrapText="1"/>
    </xf>
    <xf numFmtId="3" fontId="28" fillId="2" borderId="29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center" wrapText="1"/>
    </xf>
    <xf numFmtId="0" fontId="23" fillId="3" borderId="18" xfId="0" applyFont="1" applyFill="1" applyBorder="1" applyAlignment="1"/>
    <xf numFmtId="0" fontId="23" fillId="3" borderId="0" xfId="0" applyFont="1" applyFill="1" applyAlignment="1"/>
    <xf numFmtId="0" fontId="50" fillId="0" borderId="8" xfId="0" applyFont="1" applyBorder="1" applyAlignment="1">
      <alignment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 wrapText="1"/>
    </xf>
    <xf numFmtId="3" fontId="8" fillId="0" borderId="29" xfId="0" applyNumberFormat="1" applyFont="1" applyFill="1" applyBorder="1" applyAlignment="1">
      <alignment horizontal="center" vertical="center"/>
    </xf>
    <xf numFmtId="0" fontId="52" fillId="0" borderId="29" xfId="0" applyFont="1" applyBorder="1" applyAlignment="1" applyProtection="1">
      <alignment vertical="top" wrapText="1"/>
    </xf>
    <xf numFmtId="1" fontId="0" fillId="0" borderId="0" xfId="0" applyNumberFormat="1"/>
    <xf numFmtId="0" fontId="8" fillId="0" borderId="29" xfId="0" applyFont="1" applyFill="1" applyBorder="1" applyAlignment="1">
      <alignment horizontal="center" vertical="center" wrapText="1"/>
    </xf>
    <xf numFmtId="1" fontId="28" fillId="0" borderId="29" xfId="0" applyNumberFormat="1" applyFont="1" applyFill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1" fontId="28" fillId="0" borderId="29" xfId="0" applyNumberFormat="1" applyFont="1" applyFill="1" applyBorder="1" applyAlignment="1">
      <alignment horizontal="left" vertical="center" wrapText="1"/>
    </xf>
    <xf numFmtId="1" fontId="8" fillId="0" borderId="29" xfId="0" applyNumberFormat="1" applyFont="1" applyBorder="1" applyAlignment="1">
      <alignment horizontal="left" vertical="center" wrapText="1"/>
    </xf>
    <xf numFmtId="1" fontId="8" fillId="0" borderId="29" xfId="0" applyNumberFormat="1" applyFont="1" applyFill="1" applyBorder="1" applyAlignment="1">
      <alignment horizontal="center" vertical="center" wrapText="1"/>
    </xf>
    <xf numFmtId="1" fontId="8" fillId="0" borderId="29" xfId="0" applyNumberFormat="1" applyFont="1" applyFill="1" applyBorder="1" applyAlignment="1">
      <alignment horizontal="center" vertical="center"/>
    </xf>
    <xf numFmtId="3" fontId="22" fillId="0" borderId="0" xfId="0" applyNumberFormat="1" applyFont="1"/>
    <xf numFmtId="0" fontId="31" fillId="0" borderId="8" xfId="0" applyFont="1" applyBorder="1" applyAlignment="1">
      <alignment horizontal="left" vertical="center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43" fillId="3" borderId="8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17" fillId="3" borderId="5" xfId="0" applyFont="1" applyFill="1" applyBorder="1" applyAlignment="1">
      <alignment vertical="top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top" wrapText="1"/>
    </xf>
    <xf numFmtId="0" fontId="29" fillId="0" borderId="32" xfId="0" applyFont="1" applyBorder="1" applyAlignment="1">
      <alignment horizontal="left" vertical="top" wrapText="1"/>
    </xf>
    <xf numFmtId="0" fontId="39" fillId="0" borderId="31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wrapText="1"/>
    </xf>
    <xf numFmtId="0" fontId="38" fillId="0" borderId="3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left" vertical="top" wrapText="1"/>
    </xf>
    <xf numFmtId="0" fontId="37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left" vertical="center" wrapText="1"/>
    </xf>
    <xf numFmtId="0" fontId="30" fillId="3" borderId="29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9" fillId="3" borderId="40" xfId="0" applyFont="1" applyFill="1" applyBorder="1" applyAlignment="1">
      <alignment horizontal="center" vertical="center"/>
    </xf>
    <xf numFmtId="0" fontId="39" fillId="3" borderId="43" xfId="0" applyFont="1" applyFill="1" applyBorder="1" applyAlignment="1">
      <alignment horizontal="center" vertical="center"/>
    </xf>
    <xf numFmtId="0" fontId="39" fillId="3" borderId="42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right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left" vertical="center" wrapText="1"/>
    </xf>
    <xf numFmtId="0" fontId="39" fillId="0" borderId="4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7" zoomScaleNormal="100" zoomScaleSheetLayoutView="86" workbookViewId="0">
      <selection activeCell="G32" sqref="G32"/>
    </sheetView>
  </sheetViews>
  <sheetFormatPr defaultRowHeight="15" x14ac:dyDescent="0.25"/>
  <cols>
    <col min="1" max="1" width="17.85546875" customWidth="1"/>
    <col min="2" max="2" width="15.7109375" customWidth="1"/>
    <col min="3" max="3" width="14.7109375" customWidth="1"/>
    <col min="4" max="4" width="23.710937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  <col min="10" max="10" width="9.85546875" customWidth="1"/>
  </cols>
  <sheetData>
    <row r="1" spans="1:12" ht="15.75" customHeight="1" x14ac:dyDescent="0.25">
      <c r="A1" s="248"/>
      <c r="B1" s="248"/>
      <c r="C1" s="248"/>
      <c r="D1" s="248"/>
      <c r="E1" s="248"/>
      <c r="F1" s="248"/>
      <c r="G1" s="248"/>
      <c r="H1" s="248"/>
      <c r="I1" s="248" t="s">
        <v>193</v>
      </c>
    </row>
    <row r="2" spans="1:12" ht="14.25" customHeight="1" x14ac:dyDescent="0.25">
      <c r="A2" s="248"/>
      <c r="B2" s="248"/>
      <c r="C2" s="248"/>
      <c r="D2" s="248"/>
      <c r="E2" s="248"/>
      <c r="F2" s="248"/>
      <c r="G2" s="368"/>
      <c r="H2" s="368"/>
      <c r="I2" s="368"/>
    </row>
    <row r="3" spans="1:12" ht="79.5" customHeight="1" x14ac:dyDescent="0.25">
      <c r="A3" s="248"/>
      <c r="B3" s="248"/>
      <c r="C3" s="248"/>
      <c r="D3" s="248"/>
      <c r="E3" s="248"/>
      <c r="F3" s="248"/>
      <c r="G3" s="356" t="s">
        <v>194</v>
      </c>
      <c r="H3" s="356"/>
      <c r="I3" s="356"/>
    </row>
    <row r="4" spans="1:12" ht="15.75" customHeight="1" x14ac:dyDescent="0.25">
      <c r="A4" s="248"/>
      <c r="B4" s="248"/>
      <c r="C4" s="248"/>
      <c r="D4" s="248"/>
      <c r="E4" s="248"/>
      <c r="F4" s="248"/>
      <c r="G4" s="248"/>
      <c r="H4" s="248"/>
      <c r="I4" s="248"/>
    </row>
    <row r="5" spans="1:12" ht="15.75" customHeight="1" x14ac:dyDescent="0.25">
      <c r="A5" s="248"/>
      <c r="B5" s="248"/>
      <c r="C5" s="248"/>
      <c r="D5" s="248"/>
      <c r="E5" s="248"/>
      <c r="F5" s="248"/>
      <c r="G5" s="248"/>
      <c r="H5" s="248"/>
      <c r="I5" s="248"/>
    </row>
    <row r="6" spans="1:12" ht="15.75" x14ac:dyDescent="0.25">
      <c r="A6" s="3"/>
    </row>
    <row r="7" spans="1:12" ht="15.75" x14ac:dyDescent="0.25">
      <c r="A7" s="3"/>
    </row>
    <row r="8" spans="1:12" ht="18.75" x14ac:dyDescent="0.25">
      <c r="A8" s="367" t="s">
        <v>293</v>
      </c>
      <c r="B8" s="367"/>
      <c r="C8" s="367"/>
      <c r="D8" s="367"/>
      <c r="E8" s="367"/>
      <c r="F8" s="367"/>
      <c r="G8" s="367"/>
      <c r="H8" s="367"/>
      <c r="I8" s="367"/>
    </row>
    <row r="9" spans="1:12" ht="15.75" x14ac:dyDescent="0.25">
      <c r="A9" s="219"/>
    </row>
    <row r="10" spans="1:12" ht="15.75" x14ac:dyDescent="0.25">
      <c r="A10" s="219"/>
    </row>
    <row r="11" spans="1:12" ht="15.75" x14ac:dyDescent="0.25">
      <c r="A11" s="5" t="s">
        <v>232</v>
      </c>
      <c r="H11" s="197" t="s">
        <v>158</v>
      </c>
      <c r="I11" s="202" t="s">
        <v>167</v>
      </c>
    </row>
    <row r="12" spans="1:12" x14ac:dyDescent="0.25">
      <c r="A12" s="18" t="s">
        <v>182</v>
      </c>
      <c r="B12" s="19"/>
      <c r="C12" s="19"/>
      <c r="D12" s="19"/>
      <c r="E12" s="19"/>
      <c r="F12" s="19"/>
      <c r="G12" s="19"/>
      <c r="H12" s="18" t="s">
        <v>157</v>
      </c>
      <c r="I12" s="204" t="s">
        <v>166</v>
      </c>
      <c r="J12" s="19"/>
      <c r="K12" s="19"/>
      <c r="L12" s="19"/>
    </row>
    <row r="13" spans="1:12" ht="15.75" x14ac:dyDescent="0.25">
      <c r="A13" s="1"/>
    </row>
    <row r="14" spans="1:12" ht="45" customHeight="1" x14ac:dyDescent="0.25">
      <c r="A14" s="368" t="s">
        <v>229</v>
      </c>
      <c r="B14" s="368"/>
      <c r="C14" s="368"/>
      <c r="D14" s="368"/>
      <c r="E14" s="368"/>
      <c r="F14" s="368"/>
      <c r="G14" s="368"/>
      <c r="H14" s="368"/>
      <c r="I14" s="368"/>
    </row>
    <row r="15" spans="1:12" ht="41.25" customHeight="1" x14ac:dyDescent="0.25">
      <c r="A15" s="368" t="s">
        <v>184</v>
      </c>
      <c r="B15" s="368"/>
      <c r="C15" s="368"/>
      <c r="D15" s="368"/>
      <c r="E15" s="368"/>
      <c r="F15" s="368"/>
      <c r="G15" s="368"/>
      <c r="H15" s="368"/>
      <c r="I15" s="368"/>
    </row>
    <row r="16" spans="1:12" ht="18.75" customHeight="1" x14ac:dyDescent="0.25">
      <c r="A16" s="218"/>
      <c r="B16" s="218"/>
      <c r="C16" s="218"/>
      <c r="D16" s="218"/>
      <c r="E16" s="218"/>
      <c r="F16" s="218"/>
      <c r="G16" s="218"/>
      <c r="H16" s="218"/>
      <c r="I16" s="218"/>
    </row>
    <row r="17" spans="1:9" ht="37.5" customHeight="1" x14ac:dyDescent="0.25">
      <c r="A17" s="370" t="s">
        <v>185</v>
      </c>
      <c r="B17" s="370"/>
      <c r="C17" s="370" t="s">
        <v>33</v>
      </c>
      <c r="D17" s="370"/>
      <c r="E17" s="222">
        <v>2022</v>
      </c>
      <c r="F17" s="222" t="s">
        <v>253</v>
      </c>
      <c r="G17" s="222" t="s">
        <v>266</v>
      </c>
      <c r="H17" s="222" t="s">
        <v>239</v>
      </c>
      <c r="I17" s="222" t="s">
        <v>256</v>
      </c>
    </row>
    <row r="18" spans="1:9" ht="16.5" customHeight="1" x14ac:dyDescent="0.25">
      <c r="A18" s="371">
        <v>1</v>
      </c>
      <c r="B18" s="372"/>
      <c r="C18" s="373">
        <v>2</v>
      </c>
      <c r="D18" s="374"/>
      <c r="E18" s="223">
        <v>3</v>
      </c>
      <c r="F18" s="223">
        <v>4</v>
      </c>
      <c r="G18" s="223">
        <v>5</v>
      </c>
      <c r="H18" s="223">
        <v>6</v>
      </c>
      <c r="I18" s="223">
        <v>7</v>
      </c>
    </row>
    <row r="19" spans="1:9" ht="36" customHeight="1" x14ac:dyDescent="0.25">
      <c r="A19" s="375" t="s">
        <v>228</v>
      </c>
      <c r="B19" s="376"/>
      <c r="C19" s="376"/>
      <c r="D19" s="376"/>
      <c r="E19" s="376"/>
      <c r="F19" s="376"/>
      <c r="G19" s="376"/>
      <c r="H19" s="376"/>
      <c r="I19" s="377"/>
    </row>
    <row r="20" spans="1:9" ht="24.75" customHeight="1" x14ac:dyDescent="0.25">
      <c r="A20" s="378" t="s">
        <v>36</v>
      </c>
      <c r="B20" s="379"/>
      <c r="C20" s="373"/>
      <c r="D20" s="374"/>
      <c r="E20" s="221"/>
      <c r="F20" s="224"/>
      <c r="G20" s="224"/>
      <c r="H20" s="224"/>
      <c r="I20" s="224"/>
    </row>
    <row r="21" spans="1:9" ht="21.75" customHeight="1" x14ac:dyDescent="0.25">
      <c r="A21" s="380" t="s">
        <v>90</v>
      </c>
      <c r="B21" s="381"/>
      <c r="C21" s="382" t="s">
        <v>92</v>
      </c>
      <c r="D21" s="383"/>
      <c r="E21" s="327">
        <v>17</v>
      </c>
      <c r="F21" s="328">
        <v>17</v>
      </c>
      <c r="G21" s="326">
        <v>17</v>
      </c>
      <c r="H21" s="317"/>
      <c r="I21" s="317"/>
    </row>
    <row r="22" spans="1:9" ht="24" customHeight="1" x14ac:dyDescent="0.25">
      <c r="A22" s="380" t="s">
        <v>91</v>
      </c>
      <c r="B22" s="381"/>
      <c r="C22" s="382" t="s">
        <v>92</v>
      </c>
      <c r="D22" s="383"/>
      <c r="E22" s="327">
        <v>17</v>
      </c>
      <c r="F22" s="328">
        <v>17</v>
      </c>
      <c r="G22" s="326">
        <v>17</v>
      </c>
      <c r="H22" s="317"/>
      <c r="I22" s="317"/>
    </row>
    <row r="23" spans="1:9" ht="22.5" customHeight="1" x14ac:dyDescent="0.25">
      <c r="A23" s="378" t="s">
        <v>37</v>
      </c>
      <c r="B23" s="379"/>
      <c r="C23" s="371"/>
      <c r="D23" s="372"/>
      <c r="E23" s="230"/>
      <c r="F23" s="264"/>
      <c r="G23" s="230"/>
      <c r="H23" s="230"/>
      <c r="I23" s="318"/>
    </row>
    <row r="24" spans="1:9" ht="28.5" customHeight="1" x14ac:dyDescent="0.25">
      <c r="A24" s="391" t="s">
        <v>94</v>
      </c>
      <c r="B24" s="392"/>
      <c r="C24" s="382" t="s">
        <v>92</v>
      </c>
      <c r="D24" s="383"/>
      <c r="E24" s="329">
        <v>3110</v>
      </c>
      <c r="F24" s="330">
        <v>3500</v>
      </c>
      <c r="G24" s="227">
        <v>4500</v>
      </c>
      <c r="H24" s="227"/>
      <c r="I24" s="259"/>
    </row>
    <row r="25" spans="1:9" ht="33.75" customHeight="1" x14ac:dyDescent="0.25">
      <c r="A25" s="391" t="s">
        <v>95</v>
      </c>
      <c r="B25" s="392"/>
      <c r="C25" s="382" t="s">
        <v>92</v>
      </c>
      <c r="D25" s="383"/>
      <c r="E25" s="329">
        <v>55</v>
      </c>
      <c r="F25" s="330">
        <v>88</v>
      </c>
      <c r="G25" s="227">
        <v>136</v>
      </c>
      <c r="H25" s="227"/>
      <c r="I25" s="259"/>
    </row>
    <row r="26" spans="1:9" ht="22.5" customHeight="1" x14ac:dyDescent="0.25">
      <c r="A26" s="380" t="s">
        <v>96</v>
      </c>
      <c r="B26" s="381"/>
      <c r="C26" s="382" t="s">
        <v>92</v>
      </c>
      <c r="D26" s="383"/>
      <c r="E26" s="329">
        <v>5</v>
      </c>
      <c r="F26" s="330">
        <v>17</v>
      </c>
      <c r="G26" s="227">
        <v>34</v>
      </c>
      <c r="H26" s="227"/>
      <c r="I26" s="259"/>
    </row>
    <row r="27" spans="1:9" ht="22.5" customHeight="1" x14ac:dyDescent="0.25">
      <c r="A27" s="380" t="s">
        <v>97</v>
      </c>
      <c r="B27" s="381"/>
      <c r="C27" s="382" t="s">
        <v>92</v>
      </c>
      <c r="D27" s="383"/>
      <c r="E27" s="329">
        <v>28</v>
      </c>
      <c r="F27" s="330">
        <v>71</v>
      </c>
      <c r="G27" s="227">
        <v>102</v>
      </c>
      <c r="H27" s="227"/>
      <c r="I27" s="259"/>
    </row>
    <row r="28" spans="1:9" ht="22.5" customHeight="1" x14ac:dyDescent="0.25">
      <c r="A28" s="380" t="s">
        <v>98</v>
      </c>
      <c r="B28" s="381"/>
      <c r="C28" s="382" t="s">
        <v>92</v>
      </c>
      <c r="D28" s="383"/>
      <c r="E28" s="329">
        <v>22</v>
      </c>
      <c r="F28" s="330">
        <v>14</v>
      </c>
      <c r="G28" s="227">
        <v>17</v>
      </c>
      <c r="H28" s="227"/>
      <c r="I28" s="259"/>
    </row>
    <row r="29" spans="1:9" ht="22.5" customHeight="1" x14ac:dyDescent="0.25">
      <c r="A29" s="395" t="s">
        <v>38</v>
      </c>
      <c r="B29" s="396"/>
      <c r="C29" s="229"/>
      <c r="D29" s="231"/>
      <c r="E29" s="230"/>
      <c r="F29" s="264"/>
      <c r="G29" s="264"/>
      <c r="H29" s="264"/>
      <c r="I29" s="265"/>
    </row>
    <row r="30" spans="1:9" ht="40.5" customHeight="1" x14ac:dyDescent="0.25">
      <c r="A30" s="380" t="s">
        <v>100</v>
      </c>
      <c r="B30" s="381"/>
      <c r="C30" s="382" t="s">
        <v>92</v>
      </c>
      <c r="D30" s="383"/>
      <c r="E30" s="329">
        <v>283</v>
      </c>
      <c r="F30" s="330">
        <v>265</v>
      </c>
      <c r="G30" s="227">
        <v>265</v>
      </c>
      <c r="H30" s="227"/>
      <c r="I30" s="259"/>
    </row>
    <row r="31" spans="1:9" ht="52.5" customHeight="1" x14ac:dyDescent="0.25">
      <c r="A31" s="380" t="s">
        <v>102</v>
      </c>
      <c r="B31" s="381"/>
      <c r="C31" s="382" t="s">
        <v>92</v>
      </c>
      <c r="D31" s="383"/>
      <c r="E31" s="329">
        <v>4</v>
      </c>
      <c r="F31" s="330">
        <v>5</v>
      </c>
      <c r="G31" s="227">
        <f>G32+G33</f>
        <v>8</v>
      </c>
      <c r="H31" s="227"/>
      <c r="I31" s="259"/>
    </row>
    <row r="32" spans="1:9" ht="22.5" customHeight="1" x14ac:dyDescent="0.25">
      <c r="A32" s="380" t="s">
        <v>96</v>
      </c>
      <c r="B32" s="381"/>
      <c r="C32" s="382" t="s">
        <v>92</v>
      </c>
      <c r="D32" s="383"/>
      <c r="E32" s="329">
        <v>1</v>
      </c>
      <c r="F32" s="330">
        <v>1</v>
      </c>
      <c r="G32" s="227">
        <v>2</v>
      </c>
      <c r="H32" s="227"/>
      <c r="I32" s="259"/>
    </row>
    <row r="33" spans="1:10" ht="22.5" customHeight="1" x14ac:dyDescent="0.25">
      <c r="A33" s="380" t="s">
        <v>97</v>
      </c>
      <c r="B33" s="381"/>
      <c r="C33" s="382" t="s">
        <v>92</v>
      </c>
      <c r="D33" s="383"/>
      <c r="E33" s="329">
        <v>3</v>
      </c>
      <c r="F33" s="330">
        <v>4</v>
      </c>
      <c r="G33" s="227">
        <v>6</v>
      </c>
      <c r="H33" s="227"/>
      <c r="I33" s="259"/>
    </row>
    <row r="34" spans="1:10" ht="22.5" customHeight="1" x14ac:dyDescent="0.25">
      <c r="A34" s="397" t="s">
        <v>98</v>
      </c>
      <c r="B34" s="398"/>
      <c r="C34" s="382" t="s">
        <v>92</v>
      </c>
      <c r="D34" s="383"/>
      <c r="E34" s="329">
        <v>1</v>
      </c>
      <c r="F34" s="330">
        <v>1</v>
      </c>
      <c r="G34" s="227">
        <v>1</v>
      </c>
      <c r="H34" s="227"/>
      <c r="I34" s="227"/>
    </row>
    <row r="35" spans="1:10" ht="26.25" customHeight="1" x14ac:dyDescent="0.25">
      <c r="A35" s="391" t="s">
        <v>103</v>
      </c>
      <c r="B35" s="392"/>
      <c r="C35" s="393" t="s">
        <v>149</v>
      </c>
      <c r="D35" s="394"/>
      <c r="E35" s="327">
        <v>350600</v>
      </c>
      <c r="F35" s="331">
        <v>324304</v>
      </c>
      <c r="G35" s="332">
        <v>402961</v>
      </c>
      <c r="H35" s="260"/>
      <c r="I35" s="260"/>
    </row>
    <row r="36" spans="1:10" ht="15.75" x14ac:dyDescent="0.25">
      <c r="A36" s="1"/>
    </row>
    <row r="37" spans="1:10" ht="35.25" customHeight="1" x14ac:dyDescent="0.25">
      <c r="A37" s="368" t="s">
        <v>195</v>
      </c>
      <c r="B37" s="368"/>
      <c r="C37" s="368"/>
      <c r="D37" s="368"/>
      <c r="E37" s="368"/>
      <c r="F37" s="368"/>
      <c r="G37" s="368"/>
      <c r="H37" s="368"/>
      <c r="I37" s="368"/>
    </row>
    <row r="38" spans="1:10" ht="15.75" thickBot="1" x14ac:dyDescent="0.3">
      <c r="A38" s="369" t="s">
        <v>137</v>
      </c>
      <c r="B38" s="369"/>
      <c r="C38" s="369"/>
      <c r="D38" s="369"/>
      <c r="E38" s="369"/>
      <c r="F38" s="369"/>
      <c r="G38" s="369"/>
      <c r="H38" s="369"/>
      <c r="I38" s="369"/>
    </row>
    <row r="39" spans="1:10" ht="27" customHeight="1" x14ac:dyDescent="0.25">
      <c r="A39" s="385" t="s">
        <v>200</v>
      </c>
      <c r="B39" s="385" t="s">
        <v>201</v>
      </c>
      <c r="C39" s="387" t="s">
        <v>138</v>
      </c>
      <c r="D39" s="389" t="s">
        <v>202</v>
      </c>
      <c r="E39" s="20">
        <v>2021</v>
      </c>
      <c r="F39" s="20">
        <v>2022</v>
      </c>
      <c r="G39" s="7">
        <v>2023</v>
      </c>
      <c r="H39" s="7">
        <v>2024</v>
      </c>
      <c r="I39" s="249">
        <v>2025</v>
      </c>
      <c r="J39" s="357" t="s">
        <v>197</v>
      </c>
    </row>
    <row r="40" spans="1:10" ht="70.5" customHeight="1" thickBot="1" x14ac:dyDescent="0.3">
      <c r="A40" s="386"/>
      <c r="B40" s="386"/>
      <c r="C40" s="388"/>
      <c r="D40" s="390"/>
      <c r="E40" s="21" t="s">
        <v>3</v>
      </c>
      <c r="F40" s="11" t="s">
        <v>10</v>
      </c>
      <c r="G40" s="8" t="s">
        <v>4</v>
      </c>
      <c r="H40" s="8" t="s">
        <v>5</v>
      </c>
      <c r="I40" s="250" t="s">
        <v>5</v>
      </c>
      <c r="J40" s="358"/>
    </row>
    <row r="41" spans="1:10" ht="15.75" thickBot="1" x14ac:dyDescent="0.3">
      <c r="A41" s="9">
        <v>1</v>
      </c>
      <c r="B41" s="10">
        <v>2</v>
      </c>
      <c r="C41" s="10">
        <v>3</v>
      </c>
      <c r="D41" s="10">
        <f>C41+1</f>
        <v>4</v>
      </c>
      <c r="E41" s="10">
        <f t="shared" ref="E41:I41" si="0">D41+1</f>
        <v>5</v>
      </c>
      <c r="F41" s="10">
        <f t="shared" si="0"/>
        <v>6</v>
      </c>
      <c r="G41" s="10">
        <f t="shared" si="0"/>
        <v>7</v>
      </c>
      <c r="H41" s="10">
        <f t="shared" si="0"/>
        <v>8</v>
      </c>
      <c r="I41" s="251">
        <f t="shared" si="0"/>
        <v>9</v>
      </c>
      <c r="J41" s="254">
        <v>10</v>
      </c>
    </row>
    <row r="42" spans="1:10" ht="81.75" customHeight="1" thickBot="1" x14ac:dyDescent="0.3">
      <c r="A42" s="80" t="s">
        <v>231</v>
      </c>
      <c r="B42" s="140" t="s">
        <v>163</v>
      </c>
      <c r="C42" s="140" t="s">
        <v>139</v>
      </c>
      <c r="D42" s="140" t="s">
        <v>230</v>
      </c>
      <c r="E42" s="325">
        <v>3856595</v>
      </c>
      <c r="F42" s="325">
        <v>5513177</v>
      </c>
      <c r="G42" s="325">
        <v>6850336</v>
      </c>
      <c r="H42" s="146"/>
      <c r="I42" s="252"/>
      <c r="J42" s="256"/>
    </row>
    <row r="43" spans="1:10" ht="15.75" thickBot="1" x14ac:dyDescent="0.3">
      <c r="A43" s="74"/>
      <c r="B43" s="75" t="s">
        <v>7</v>
      </c>
      <c r="C43" s="76"/>
      <c r="D43" s="76"/>
      <c r="E43" s="147">
        <f>E42</f>
        <v>3856595</v>
      </c>
      <c r="F43" s="147">
        <f>F42</f>
        <v>5513177</v>
      </c>
      <c r="G43" s="147">
        <f>G42</f>
        <v>6850336</v>
      </c>
      <c r="H43" s="147">
        <f>H42</f>
        <v>0</v>
      </c>
      <c r="I43" s="253">
        <f>I42</f>
        <v>0</v>
      </c>
      <c r="J43" s="256"/>
    </row>
    <row r="44" spans="1:10" x14ac:dyDescent="0.25">
      <c r="A44" s="12"/>
    </row>
    <row r="45" spans="1:10" x14ac:dyDescent="0.25">
      <c r="A45" s="12"/>
    </row>
    <row r="46" spans="1:10" ht="32.25" customHeight="1" x14ac:dyDescent="0.25">
      <c r="A46" s="368" t="s">
        <v>198</v>
      </c>
      <c r="B46" s="368"/>
      <c r="C46" s="368"/>
      <c r="D46" s="368"/>
      <c r="E46" s="368"/>
      <c r="F46" s="368"/>
      <c r="G46" s="368"/>
      <c r="H46" s="368"/>
      <c r="I46" s="368"/>
    </row>
    <row r="47" spans="1:10" ht="15.75" thickBot="1" x14ac:dyDescent="0.3">
      <c r="A47" s="369" t="s">
        <v>137</v>
      </c>
      <c r="B47" s="369"/>
      <c r="C47" s="369"/>
      <c r="D47" s="369"/>
      <c r="E47" s="369"/>
      <c r="F47" s="369"/>
      <c r="G47" s="369"/>
      <c r="H47" s="369"/>
      <c r="I47" s="369"/>
    </row>
    <row r="48" spans="1:10" ht="29.25" customHeight="1" x14ac:dyDescent="0.25">
      <c r="A48" s="385" t="s">
        <v>200</v>
      </c>
      <c r="B48" s="385" t="s">
        <v>201</v>
      </c>
      <c r="C48" s="387" t="s">
        <v>138</v>
      </c>
      <c r="D48" s="389" t="s">
        <v>202</v>
      </c>
      <c r="E48" s="109" t="s">
        <v>106</v>
      </c>
      <c r="F48" s="109" t="s">
        <v>123</v>
      </c>
      <c r="G48" s="7" t="s">
        <v>147</v>
      </c>
      <c r="H48" s="7" t="s">
        <v>174</v>
      </c>
      <c r="I48" s="249" t="s">
        <v>196</v>
      </c>
      <c r="J48" s="357" t="s">
        <v>197</v>
      </c>
    </row>
    <row r="49" spans="1:10" ht="76.5" customHeight="1" thickBot="1" x14ac:dyDescent="0.3">
      <c r="A49" s="386"/>
      <c r="B49" s="386"/>
      <c r="C49" s="388"/>
      <c r="D49" s="390"/>
      <c r="E49" s="6" t="s">
        <v>3</v>
      </c>
      <c r="F49" s="21" t="s">
        <v>11</v>
      </c>
      <c r="G49" s="8" t="s">
        <v>4</v>
      </c>
      <c r="H49" s="8" t="s">
        <v>5</v>
      </c>
      <c r="I49" s="250" t="s">
        <v>5</v>
      </c>
      <c r="J49" s="358"/>
    </row>
    <row r="50" spans="1:10" ht="15.75" thickBot="1" x14ac:dyDescent="0.3">
      <c r="A50" s="9">
        <v>1</v>
      </c>
      <c r="B50" s="10">
        <v>2</v>
      </c>
      <c r="C50" s="10">
        <v>3</v>
      </c>
      <c r="D50" s="10">
        <f>C50+1</f>
        <v>4</v>
      </c>
      <c r="E50" s="10">
        <f t="shared" ref="E50:I50" si="1">D50+1</f>
        <v>5</v>
      </c>
      <c r="F50" s="10">
        <f t="shared" si="1"/>
        <v>6</v>
      </c>
      <c r="G50" s="10">
        <f t="shared" si="1"/>
        <v>7</v>
      </c>
      <c r="H50" s="10">
        <f t="shared" si="1"/>
        <v>8</v>
      </c>
      <c r="I50" s="251">
        <f t="shared" si="1"/>
        <v>9</v>
      </c>
      <c r="J50" s="257">
        <v>10</v>
      </c>
    </row>
    <row r="51" spans="1:10" ht="81.75" customHeight="1" thickBot="1" x14ac:dyDescent="0.3">
      <c r="A51" s="80" t="s">
        <v>231</v>
      </c>
      <c r="B51" s="140" t="s">
        <v>163</v>
      </c>
      <c r="C51" s="140" t="s">
        <v>139</v>
      </c>
      <c r="D51" s="140" t="s">
        <v>230</v>
      </c>
      <c r="E51" s="146"/>
      <c r="F51" s="146"/>
      <c r="G51" s="146"/>
      <c r="H51" s="146"/>
      <c r="I51" s="252"/>
      <c r="J51" s="255"/>
    </row>
    <row r="52" spans="1:10" ht="15.75" thickBot="1" x14ac:dyDescent="0.3">
      <c r="A52" s="74"/>
      <c r="B52" s="75" t="s">
        <v>7</v>
      </c>
      <c r="C52" s="76"/>
      <c r="D52" s="76"/>
      <c r="E52" s="147">
        <f>E51</f>
        <v>0</v>
      </c>
      <c r="F52" s="147">
        <f t="shared" ref="F52:I52" si="2">F51</f>
        <v>0</v>
      </c>
      <c r="G52" s="147">
        <f>G51</f>
        <v>0</v>
      </c>
      <c r="H52" s="147">
        <f t="shared" si="2"/>
        <v>0</v>
      </c>
      <c r="I52" s="253">
        <f t="shared" si="2"/>
        <v>0</v>
      </c>
      <c r="J52" s="256"/>
    </row>
    <row r="53" spans="1:10" x14ac:dyDescent="0.25">
      <c r="A53" s="13"/>
    </row>
    <row r="54" spans="1:10" ht="15" customHeight="1" x14ac:dyDescent="0.25">
      <c r="A54" s="384"/>
      <c r="B54" s="384"/>
      <c r="C54" s="384"/>
      <c r="D54" s="384"/>
      <c r="E54" s="384"/>
      <c r="F54" s="384"/>
      <c r="G54" s="384"/>
      <c r="H54" s="384"/>
      <c r="I54" s="384"/>
    </row>
    <row r="55" spans="1:10" ht="21" customHeight="1" x14ac:dyDescent="0.25">
      <c r="A55" s="14"/>
      <c r="D55" s="258"/>
    </row>
    <row r="56" spans="1:10" ht="20.25" customHeight="1" x14ac:dyDescent="0.25">
      <c r="A56" s="361" t="s">
        <v>85</v>
      </c>
      <c r="B56" s="361"/>
      <c r="C56" s="23"/>
      <c r="D56" s="130"/>
      <c r="E56" s="361" t="s">
        <v>12</v>
      </c>
      <c r="F56" s="361"/>
      <c r="G56" s="22"/>
      <c r="H56" s="362" t="s">
        <v>199</v>
      </c>
      <c r="I56" s="362"/>
    </row>
    <row r="57" spans="1:10" ht="18.75" customHeight="1" x14ac:dyDescent="0.25">
      <c r="A57" s="364"/>
      <c r="B57" s="365"/>
      <c r="C57" s="365"/>
      <c r="D57" s="131"/>
      <c r="E57" s="363" t="s">
        <v>8</v>
      </c>
      <c r="F57" s="363"/>
      <c r="G57" s="24"/>
      <c r="H57" s="363" t="s">
        <v>9</v>
      </c>
      <c r="I57" s="363"/>
    </row>
    <row r="58" spans="1:10" ht="15" customHeight="1" x14ac:dyDescent="0.25">
      <c r="A58" s="364"/>
      <c r="B58" s="365"/>
      <c r="C58" s="365"/>
      <c r="D58" s="131"/>
      <c r="E58" s="363"/>
      <c r="F58" s="363"/>
      <c r="G58" s="24"/>
      <c r="H58" s="363"/>
      <c r="I58" s="363"/>
    </row>
    <row r="59" spans="1:10" ht="20.25" customHeight="1" x14ac:dyDescent="0.25">
      <c r="A59" s="366" t="s">
        <v>86</v>
      </c>
      <c r="B59" s="366"/>
      <c r="C59" s="16"/>
      <c r="D59" s="16"/>
      <c r="E59" s="361" t="s">
        <v>12</v>
      </c>
      <c r="F59" s="361"/>
      <c r="G59" s="22"/>
      <c r="H59" s="362" t="s">
        <v>87</v>
      </c>
      <c r="I59" s="362"/>
    </row>
    <row r="60" spans="1:10" ht="15.75" x14ac:dyDescent="0.25">
      <c r="A60" s="15"/>
      <c r="B60" s="17"/>
      <c r="C60" s="17"/>
      <c r="D60" s="131"/>
      <c r="E60" s="363" t="s">
        <v>8</v>
      </c>
      <c r="F60" s="363"/>
      <c r="G60" s="24"/>
      <c r="H60" s="363" t="s">
        <v>9</v>
      </c>
      <c r="I60" s="363"/>
    </row>
    <row r="61" spans="1:10" x14ac:dyDescent="0.25">
      <c r="A61" s="13"/>
      <c r="E61" s="363"/>
      <c r="F61" s="363"/>
      <c r="G61" s="24"/>
      <c r="H61" s="363"/>
      <c r="I61" s="363"/>
    </row>
    <row r="62" spans="1:10" x14ac:dyDescent="0.25">
      <c r="A62" s="13"/>
    </row>
    <row r="63" spans="1:10" x14ac:dyDescent="0.25">
      <c r="A63" s="13"/>
    </row>
    <row r="64" spans="1:10" ht="38.25" customHeight="1" x14ac:dyDescent="0.3">
      <c r="A64" s="360" t="s">
        <v>13</v>
      </c>
      <c r="B64" s="360"/>
      <c r="C64" s="360"/>
      <c r="D64" s="360"/>
      <c r="E64" s="360"/>
      <c r="F64" s="96"/>
      <c r="G64" s="96"/>
      <c r="H64" s="97" t="s">
        <v>14</v>
      </c>
      <c r="I64" s="96"/>
    </row>
    <row r="65" spans="1:9" ht="15.75" x14ac:dyDescent="0.25">
      <c r="A65" s="359"/>
      <c r="B65" s="359"/>
      <c r="C65" s="359"/>
      <c r="D65" s="359"/>
      <c r="E65" s="359"/>
      <c r="F65" s="359"/>
      <c r="G65" s="359"/>
      <c r="H65" s="359"/>
      <c r="I65" s="359"/>
    </row>
    <row r="66" spans="1:9" x14ac:dyDescent="0.25">
      <c r="A66" s="13"/>
    </row>
    <row r="67" spans="1:9" x14ac:dyDescent="0.25">
      <c r="A67" s="13"/>
    </row>
  </sheetData>
  <mergeCells count="71">
    <mergeCell ref="C33:D33"/>
    <mergeCell ref="C34:D34"/>
    <mergeCell ref="C27:D27"/>
    <mergeCell ref="C28:D28"/>
    <mergeCell ref="C30:D30"/>
    <mergeCell ref="C31:D31"/>
    <mergeCell ref="C32:D32"/>
    <mergeCell ref="C23:D23"/>
    <mergeCell ref="C35:D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C24:D24"/>
    <mergeCell ref="C25:D25"/>
    <mergeCell ref="C26:D26"/>
    <mergeCell ref="G2:I2"/>
    <mergeCell ref="A46:I46"/>
    <mergeCell ref="A54:I54"/>
    <mergeCell ref="A39:A40"/>
    <mergeCell ref="B39:B40"/>
    <mergeCell ref="C39:C40"/>
    <mergeCell ref="A48:A49"/>
    <mergeCell ref="B48:B49"/>
    <mergeCell ref="C48:C49"/>
    <mergeCell ref="A47:I47"/>
    <mergeCell ref="D39:D40"/>
    <mergeCell ref="D48:D49"/>
    <mergeCell ref="A22:B22"/>
    <mergeCell ref="A23:B23"/>
    <mergeCell ref="A35:B35"/>
    <mergeCell ref="C22:D22"/>
    <mergeCell ref="H60:I61"/>
    <mergeCell ref="A59:B59"/>
    <mergeCell ref="A8:I8"/>
    <mergeCell ref="A14:I14"/>
    <mergeCell ref="A37:I37"/>
    <mergeCell ref="A38:I38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G3:I3"/>
    <mergeCell ref="J39:J40"/>
    <mergeCell ref="J48:J49"/>
    <mergeCell ref="A65:I65"/>
    <mergeCell ref="A64:E64"/>
    <mergeCell ref="A56:B56"/>
    <mergeCell ref="H56:I56"/>
    <mergeCell ref="H57:I58"/>
    <mergeCell ref="E56:F56"/>
    <mergeCell ref="E57:F58"/>
    <mergeCell ref="A57:A58"/>
    <mergeCell ref="B57:B58"/>
    <mergeCell ref="C57:C58"/>
    <mergeCell ref="E59:F59"/>
    <mergeCell ref="H59:I59"/>
    <mergeCell ref="E60:F61"/>
  </mergeCells>
  <pageMargins left="0.24" right="0.2" top="0.35433070866141736" bottom="0.27559055118110237" header="0.31496062992125984" footer="0.31496062992125984"/>
  <pageSetup paperSize="9" scale="80"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4"/>
  <sheetViews>
    <sheetView tabSelected="1" topLeftCell="A29" zoomScaleNormal="100" zoomScaleSheetLayoutView="91" workbookViewId="0">
      <selection activeCell="A33" sqref="A33:N33"/>
    </sheetView>
  </sheetViews>
  <sheetFormatPr defaultRowHeight="15" outlineLevelRow="1" x14ac:dyDescent="0.25"/>
  <cols>
    <col min="1" max="1" width="10.5703125" customWidth="1"/>
    <col min="2" max="2" width="25.28515625" customWidth="1"/>
    <col min="3" max="3" width="20.7109375" customWidth="1"/>
    <col min="4" max="4" width="15" customWidth="1"/>
    <col min="5" max="5" width="13" customWidth="1"/>
    <col min="6" max="6" width="12.28515625" customWidth="1"/>
    <col min="7" max="7" width="12.140625" customWidth="1"/>
    <col min="8" max="8" width="14" customWidth="1"/>
    <col min="9" max="9" width="14.28515625" customWidth="1"/>
    <col min="10" max="10" width="14.140625" customWidth="1"/>
    <col min="11" max="11" width="11.85546875" customWidth="1"/>
    <col min="12" max="12" width="11" customWidth="1"/>
    <col min="13" max="13" width="13.28515625" customWidth="1"/>
    <col min="14" max="14" width="18.140625" customWidth="1"/>
  </cols>
  <sheetData>
    <row r="1" spans="1:16" ht="15.75" x14ac:dyDescent="0.25">
      <c r="A1" s="415" t="s">
        <v>178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</row>
    <row r="2" spans="1:16" ht="33.75" customHeight="1" x14ac:dyDescent="0.25">
      <c r="A2" s="1"/>
      <c r="K2" s="418" t="s">
        <v>235</v>
      </c>
      <c r="L2" s="418"/>
      <c r="M2" s="418"/>
      <c r="N2" s="418"/>
      <c r="O2" s="418"/>
      <c r="P2" s="418"/>
    </row>
    <row r="3" spans="1:16" ht="18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418"/>
      <c r="L3" s="418"/>
      <c r="M3" s="418"/>
      <c r="N3" s="418"/>
      <c r="O3" s="418"/>
      <c r="P3" s="418"/>
    </row>
    <row r="4" spans="1:16" ht="16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418"/>
      <c r="L4" s="418"/>
      <c r="M4" s="418"/>
      <c r="N4" s="418"/>
      <c r="O4" s="418"/>
      <c r="P4" s="418"/>
    </row>
    <row r="5" spans="1:16" ht="15.75" hidden="1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</row>
    <row r="6" spans="1:16" ht="15.75" hidden="1" x14ac:dyDescent="0.25">
      <c r="A6" s="3"/>
    </row>
    <row r="7" spans="1:16" ht="15.75" hidden="1" outlineLevel="1" x14ac:dyDescent="0.25">
      <c r="A7" s="25"/>
    </row>
    <row r="8" spans="1:16" ht="15.75" hidden="1" outlineLevel="1" x14ac:dyDescent="0.25">
      <c r="A8" s="25"/>
    </row>
    <row r="9" spans="1:16" ht="15.75" hidden="1" outlineLevel="1" x14ac:dyDescent="0.25">
      <c r="A9" s="25"/>
    </row>
    <row r="10" spans="1:16" ht="15.75" hidden="1" outlineLevel="1" x14ac:dyDescent="0.25">
      <c r="A10" s="25"/>
    </row>
    <row r="11" spans="1:16" ht="15.75" collapsed="1" x14ac:dyDescent="0.25">
      <c r="A11" s="25"/>
    </row>
    <row r="12" spans="1:16" ht="18.75" x14ac:dyDescent="0.25">
      <c r="A12" s="367" t="s">
        <v>249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3" spans="1:16" ht="18.75" x14ac:dyDescent="0.25">
      <c r="A13" s="4"/>
    </row>
    <row r="14" spans="1:16" ht="15.75" x14ac:dyDescent="0.25">
      <c r="A14" s="3"/>
    </row>
    <row r="15" spans="1:16" ht="15.75" x14ac:dyDescent="0.25">
      <c r="A15" s="3"/>
    </row>
    <row r="16" spans="1:16" s="102" customFormat="1" ht="21" customHeight="1" x14ac:dyDescent="0.25">
      <c r="A16" s="26" t="s">
        <v>109</v>
      </c>
      <c r="F16" s="167"/>
      <c r="H16" s="105" t="s">
        <v>233</v>
      </c>
      <c r="K16" s="197" t="s">
        <v>158</v>
      </c>
    </row>
    <row r="17" spans="1:15" s="19" customFormat="1" ht="17.25" customHeight="1" x14ac:dyDescent="0.2">
      <c r="B17" s="51" t="s">
        <v>179</v>
      </c>
      <c r="K17" s="196" t="s">
        <v>157</v>
      </c>
    </row>
    <row r="18" spans="1:15" ht="15.75" x14ac:dyDescent="0.25">
      <c r="A18" s="27"/>
      <c r="B18" s="103"/>
      <c r="C18" s="103"/>
    </row>
    <row r="19" spans="1:15" ht="20.25" customHeight="1" x14ac:dyDescent="0.25">
      <c r="A19" s="26" t="s">
        <v>234</v>
      </c>
      <c r="B19" s="104"/>
      <c r="C19" s="103"/>
      <c r="K19" s="197" t="s">
        <v>158</v>
      </c>
    </row>
    <row r="20" spans="1:15" s="52" customFormat="1" ht="17.25" customHeight="1" x14ac:dyDescent="0.2">
      <c r="B20" s="101" t="s">
        <v>180</v>
      </c>
      <c r="K20" s="196" t="s">
        <v>157</v>
      </c>
    </row>
    <row r="21" spans="1:15" ht="15.75" x14ac:dyDescent="0.25">
      <c r="A21" s="27"/>
    </row>
    <row r="22" spans="1:15" ht="45.75" customHeight="1" x14ac:dyDescent="0.25">
      <c r="A22" s="195" t="s">
        <v>160</v>
      </c>
      <c r="B22" s="200">
        <v>1310160</v>
      </c>
      <c r="C22" s="201" t="s">
        <v>163</v>
      </c>
      <c r="D22" s="201" t="s">
        <v>139</v>
      </c>
      <c r="F22" s="417" t="s">
        <v>225</v>
      </c>
      <c r="G22" s="417"/>
      <c r="H22" s="417"/>
      <c r="I22" s="417"/>
      <c r="K22" s="202" t="s">
        <v>167</v>
      </c>
    </row>
    <row r="23" spans="1:15" ht="48" customHeight="1" x14ac:dyDescent="0.25">
      <c r="A23" s="198"/>
      <c r="B23" s="199" t="s">
        <v>161</v>
      </c>
      <c r="C23" s="199" t="s">
        <v>162</v>
      </c>
      <c r="D23" s="199" t="s">
        <v>164</v>
      </c>
      <c r="E23" s="203"/>
      <c r="F23" s="416" t="s">
        <v>165</v>
      </c>
      <c r="G23" s="416"/>
      <c r="H23" s="416"/>
      <c r="I23" s="416"/>
      <c r="J23" s="203"/>
      <c r="K23" s="204" t="s">
        <v>166</v>
      </c>
    </row>
    <row r="24" spans="1:15" ht="15.75" x14ac:dyDescent="0.25">
      <c r="A24" s="27"/>
    </row>
    <row r="25" spans="1:15" ht="15.75" hidden="1" x14ac:dyDescent="0.25">
      <c r="A25" s="27"/>
    </row>
    <row r="26" spans="1:15" ht="30" customHeight="1" x14ac:dyDescent="0.25">
      <c r="A26" s="368" t="s">
        <v>250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</row>
    <row r="27" spans="1:15" ht="15.75" x14ac:dyDescent="0.25">
      <c r="A27" s="1"/>
    </row>
    <row r="28" spans="1:15" ht="15.75" x14ac:dyDescent="0.25">
      <c r="A28" s="402" t="s">
        <v>289</v>
      </c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</row>
    <row r="29" spans="1:15" ht="15.75" x14ac:dyDescent="0.25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0" spans="1:15" ht="15.75" x14ac:dyDescent="0.25">
      <c r="A30" s="113" t="s">
        <v>288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</row>
    <row r="31" spans="1:15" ht="12" customHeight="1" x14ac:dyDescent="0.25">
      <c r="A31" s="1"/>
    </row>
    <row r="32" spans="1:15" ht="26.25" customHeight="1" x14ac:dyDescent="0.25">
      <c r="A32" s="402" t="s">
        <v>159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</row>
    <row r="33" spans="1:15" ht="122.25" customHeight="1" x14ac:dyDescent="0.25">
      <c r="A33" s="368" t="s">
        <v>286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</row>
    <row r="34" spans="1:15" ht="7.5" customHeight="1" x14ac:dyDescent="0.25">
      <c r="A34" s="1"/>
    </row>
    <row r="35" spans="1:15" ht="21.75" customHeight="1" x14ac:dyDescent="0.25">
      <c r="A35" s="402" t="s">
        <v>150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</row>
    <row r="36" spans="1:15" ht="27" customHeight="1" x14ac:dyDescent="0.25">
      <c r="A36" s="402" t="s">
        <v>251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</row>
    <row r="37" spans="1:15" ht="15.75" thickBot="1" x14ac:dyDescent="0.3">
      <c r="A37" s="419" t="s">
        <v>110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118"/>
    </row>
    <row r="38" spans="1:15" ht="15.75" customHeight="1" thickBot="1" x14ac:dyDescent="0.3">
      <c r="A38" s="400" t="s">
        <v>16</v>
      </c>
      <c r="B38" s="426" t="s">
        <v>2</v>
      </c>
      <c r="C38" s="406" t="s">
        <v>252</v>
      </c>
      <c r="D38" s="407"/>
      <c r="E38" s="407"/>
      <c r="F38" s="408"/>
      <c r="G38" s="406" t="s">
        <v>253</v>
      </c>
      <c r="H38" s="407"/>
      <c r="I38" s="407"/>
      <c r="J38" s="408"/>
      <c r="K38" s="406" t="s">
        <v>254</v>
      </c>
      <c r="L38" s="407"/>
      <c r="M38" s="407"/>
      <c r="N38" s="408"/>
    </row>
    <row r="39" spans="1:15" ht="20.25" customHeight="1" x14ac:dyDescent="0.25">
      <c r="A39" s="400"/>
      <c r="B39" s="427"/>
      <c r="C39" s="114" t="s">
        <v>17</v>
      </c>
      <c r="D39" s="409" t="s">
        <v>26</v>
      </c>
      <c r="E39" s="404" t="s">
        <v>20</v>
      </c>
      <c r="F39" s="30" t="s">
        <v>21</v>
      </c>
      <c r="G39" s="30" t="s">
        <v>17</v>
      </c>
      <c r="H39" s="409" t="s">
        <v>26</v>
      </c>
      <c r="I39" s="404" t="s">
        <v>20</v>
      </c>
      <c r="J39" s="30" t="s">
        <v>21</v>
      </c>
      <c r="K39" s="30" t="s">
        <v>17</v>
      </c>
      <c r="L39" s="409" t="s">
        <v>26</v>
      </c>
      <c r="M39" s="404" t="s">
        <v>20</v>
      </c>
      <c r="N39" s="30" t="s">
        <v>21</v>
      </c>
    </row>
    <row r="40" spans="1:15" ht="23.25" customHeight="1" thickBot="1" x14ac:dyDescent="0.3">
      <c r="A40" s="400"/>
      <c r="B40" s="428"/>
      <c r="C40" s="115" t="s">
        <v>18</v>
      </c>
      <c r="D40" s="410"/>
      <c r="E40" s="405"/>
      <c r="F40" s="31" t="s">
        <v>27</v>
      </c>
      <c r="G40" s="31" t="s">
        <v>18</v>
      </c>
      <c r="H40" s="410"/>
      <c r="I40" s="405"/>
      <c r="J40" s="31" t="s">
        <v>28</v>
      </c>
      <c r="K40" s="31" t="s">
        <v>18</v>
      </c>
      <c r="L40" s="410"/>
      <c r="M40" s="405"/>
      <c r="N40" s="31" t="s">
        <v>29</v>
      </c>
    </row>
    <row r="41" spans="1:15" ht="16.5" customHeight="1" thickBot="1" x14ac:dyDescent="0.3">
      <c r="A41" s="123">
        <v>1</v>
      </c>
      <c r="B41" s="31">
        <v>2</v>
      </c>
      <c r="C41" s="31">
        <f>B41+1</f>
        <v>3</v>
      </c>
      <c r="D41" s="115">
        <f t="shared" ref="D41:N41" si="0">C41+1</f>
        <v>4</v>
      </c>
      <c r="E41" s="115">
        <f t="shared" si="0"/>
        <v>5</v>
      </c>
      <c r="F41" s="115">
        <f t="shared" si="0"/>
        <v>6</v>
      </c>
      <c r="G41" s="115">
        <f t="shared" si="0"/>
        <v>7</v>
      </c>
      <c r="H41" s="115">
        <f t="shared" si="0"/>
        <v>8</v>
      </c>
      <c r="I41" s="115">
        <f t="shared" si="0"/>
        <v>9</v>
      </c>
      <c r="J41" s="115">
        <f t="shared" si="0"/>
        <v>10</v>
      </c>
      <c r="K41" s="115">
        <f t="shared" si="0"/>
        <v>11</v>
      </c>
      <c r="L41" s="115">
        <f t="shared" si="0"/>
        <v>12</v>
      </c>
      <c r="M41" s="115">
        <f t="shared" si="0"/>
        <v>13</v>
      </c>
      <c r="N41" s="115">
        <f t="shared" si="0"/>
        <v>14</v>
      </c>
    </row>
    <row r="42" spans="1:15" ht="31.5" customHeight="1" thickBot="1" x14ac:dyDescent="0.3">
      <c r="A42" s="153"/>
      <c r="B42" s="34" t="s">
        <v>22</v>
      </c>
      <c r="C42" s="266">
        <v>4268605</v>
      </c>
      <c r="D42" s="266" t="s">
        <v>23</v>
      </c>
      <c r="E42" s="266" t="s">
        <v>23</v>
      </c>
      <c r="F42" s="266">
        <f>C42</f>
        <v>4268605</v>
      </c>
      <c r="G42" s="266">
        <v>6982371</v>
      </c>
      <c r="H42" s="266" t="s">
        <v>23</v>
      </c>
      <c r="I42" s="266" t="s">
        <v>23</v>
      </c>
      <c r="J42" s="266">
        <f>G42</f>
        <v>6982371</v>
      </c>
      <c r="K42" s="148">
        <v>11819076</v>
      </c>
      <c r="L42" s="148" t="s">
        <v>23</v>
      </c>
      <c r="M42" s="148" t="s">
        <v>23</v>
      </c>
      <c r="N42" s="148">
        <f>K42</f>
        <v>11819076</v>
      </c>
    </row>
    <row r="43" spans="1:15" ht="39" customHeight="1" thickBot="1" x14ac:dyDescent="0.3">
      <c r="A43" s="153"/>
      <c r="B43" s="34" t="s">
        <v>237</v>
      </c>
      <c r="C43" s="266" t="s">
        <v>23</v>
      </c>
      <c r="D43" s="266"/>
      <c r="E43" s="266"/>
      <c r="F43" s="266"/>
      <c r="G43" s="266" t="s">
        <v>23</v>
      </c>
      <c r="H43" s="266"/>
      <c r="I43" s="266"/>
      <c r="J43" s="266"/>
      <c r="K43" s="148" t="s">
        <v>23</v>
      </c>
      <c r="L43" s="148"/>
      <c r="M43" s="148"/>
      <c r="N43" s="148"/>
    </row>
    <row r="44" spans="1:15" ht="41.25" customHeight="1" thickBot="1" x14ac:dyDescent="0.3">
      <c r="A44" s="123"/>
      <c r="B44" s="34" t="s">
        <v>238</v>
      </c>
      <c r="C44" s="266" t="s">
        <v>23</v>
      </c>
      <c r="D44" s="266"/>
      <c r="E44" s="266"/>
      <c r="F44" s="266"/>
      <c r="G44" s="266" t="s">
        <v>23</v>
      </c>
      <c r="H44" s="266"/>
      <c r="I44" s="266"/>
      <c r="J44" s="266"/>
      <c r="K44" s="148" t="s">
        <v>23</v>
      </c>
      <c r="L44" s="148"/>
      <c r="M44" s="148"/>
      <c r="N44" s="148"/>
    </row>
    <row r="45" spans="1:15" ht="23.25" customHeight="1" thickBot="1" x14ac:dyDescent="0.3">
      <c r="A45" s="123"/>
      <c r="B45" s="34" t="s">
        <v>111</v>
      </c>
      <c r="C45" s="266" t="s">
        <v>23</v>
      </c>
      <c r="D45" s="266"/>
      <c r="E45" s="266"/>
      <c r="F45" s="266"/>
      <c r="G45" s="266" t="s">
        <v>23</v>
      </c>
      <c r="H45" s="266"/>
      <c r="I45" s="266"/>
      <c r="J45" s="266"/>
      <c r="K45" s="148"/>
      <c r="L45" s="148"/>
      <c r="M45" s="148"/>
      <c r="N45" s="148"/>
    </row>
    <row r="46" spans="1:15" ht="23.25" customHeight="1" thickBot="1" x14ac:dyDescent="0.3">
      <c r="A46" s="123">
        <v>401000</v>
      </c>
      <c r="B46" s="34" t="s">
        <v>24</v>
      </c>
      <c r="C46" s="266" t="s">
        <v>23</v>
      </c>
      <c r="D46" s="266"/>
      <c r="E46" s="266"/>
      <c r="F46" s="266"/>
      <c r="G46" s="266" t="s">
        <v>23</v>
      </c>
      <c r="H46" s="266"/>
      <c r="I46" s="266"/>
      <c r="J46" s="266"/>
      <c r="K46" s="148" t="s">
        <v>23</v>
      </c>
      <c r="L46" s="148"/>
      <c r="M46" s="148"/>
      <c r="N46" s="148"/>
    </row>
    <row r="47" spans="1:15" x14ac:dyDescent="0.25">
      <c r="A47" s="400">
        <v>602400</v>
      </c>
      <c r="B47" s="434" t="s">
        <v>25</v>
      </c>
      <c r="C47" s="436" t="s">
        <v>23</v>
      </c>
      <c r="D47" s="436">
        <v>0</v>
      </c>
      <c r="E47" s="436">
        <f>D47</f>
        <v>0</v>
      </c>
      <c r="F47" s="436">
        <f>D47</f>
        <v>0</v>
      </c>
      <c r="G47" s="436" t="s">
        <v>23</v>
      </c>
      <c r="H47" s="436"/>
      <c r="I47" s="436">
        <f>'Додаток 2'!H47:H48</f>
        <v>0</v>
      </c>
      <c r="J47" s="436">
        <f>I47</f>
        <v>0</v>
      </c>
      <c r="K47" s="432" t="s">
        <v>23</v>
      </c>
      <c r="L47" s="432"/>
      <c r="M47" s="432">
        <f>L47</f>
        <v>0</v>
      </c>
      <c r="N47" s="432">
        <f>L47</f>
        <v>0</v>
      </c>
    </row>
    <row r="48" spans="1:15" ht="36.75" customHeight="1" thickBot="1" x14ac:dyDescent="0.3">
      <c r="A48" s="400"/>
      <c r="B48" s="435"/>
      <c r="C48" s="437"/>
      <c r="D48" s="437"/>
      <c r="E48" s="437"/>
      <c r="F48" s="437"/>
      <c r="G48" s="437"/>
      <c r="H48" s="437"/>
      <c r="I48" s="437"/>
      <c r="J48" s="437"/>
      <c r="K48" s="433"/>
      <c r="L48" s="433"/>
      <c r="M48" s="433"/>
      <c r="N48" s="433"/>
    </row>
    <row r="49" spans="1:15" ht="29.25" customHeight="1" thickBot="1" x14ac:dyDescent="0.3">
      <c r="A49" s="123">
        <v>602100</v>
      </c>
      <c r="B49" s="36" t="s">
        <v>144</v>
      </c>
      <c r="C49" s="266" t="s">
        <v>23</v>
      </c>
      <c r="D49" s="266">
        <v>0</v>
      </c>
      <c r="E49" s="266">
        <v>0</v>
      </c>
      <c r="F49" s="266">
        <v>0</v>
      </c>
      <c r="G49" s="266" t="s">
        <v>23</v>
      </c>
      <c r="H49" s="266" t="s">
        <v>23</v>
      </c>
      <c r="I49" s="266" t="s">
        <v>23</v>
      </c>
      <c r="J49" s="266" t="s">
        <v>23</v>
      </c>
      <c r="K49" s="148" t="s">
        <v>23</v>
      </c>
      <c r="L49" s="148" t="s">
        <v>23</v>
      </c>
      <c r="M49" s="148" t="s">
        <v>23</v>
      </c>
      <c r="N49" s="148" t="s">
        <v>23</v>
      </c>
    </row>
    <row r="50" spans="1:15" ht="30.75" customHeight="1" thickBot="1" x14ac:dyDescent="0.3">
      <c r="A50" s="123">
        <v>602200</v>
      </c>
      <c r="B50" s="36" t="s">
        <v>145</v>
      </c>
      <c r="C50" s="266" t="s">
        <v>23</v>
      </c>
      <c r="D50" s="266"/>
      <c r="E50" s="266"/>
      <c r="F50" s="266"/>
      <c r="G50" s="266" t="s">
        <v>23</v>
      </c>
      <c r="H50" s="266" t="s">
        <v>23</v>
      </c>
      <c r="I50" s="266" t="s">
        <v>23</v>
      </c>
      <c r="J50" s="266" t="s">
        <v>23</v>
      </c>
      <c r="K50" s="148" t="s">
        <v>23</v>
      </c>
      <c r="L50" s="148" t="s">
        <v>23</v>
      </c>
      <c r="M50" s="148" t="s">
        <v>23</v>
      </c>
      <c r="N50" s="148" t="s">
        <v>23</v>
      </c>
    </row>
    <row r="51" spans="1:15" ht="21.75" customHeight="1" thickBot="1" x14ac:dyDescent="0.3">
      <c r="A51" s="153"/>
      <c r="B51" s="34" t="s">
        <v>7</v>
      </c>
      <c r="C51" s="267">
        <f>C42</f>
        <v>4268605</v>
      </c>
      <c r="D51" s="267">
        <f>D47</f>
        <v>0</v>
      </c>
      <c r="E51" s="267">
        <f>E49</f>
        <v>0</v>
      </c>
      <c r="F51" s="268">
        <f>C51+D51</f>
        <v>4268605</v>
      </c>
      <c r="G51" s="267">
        <f>G42</f>
        <v>6982371</v>
      </c>
      <c r="H51" s="267">
        <f>H47</f>
        <v>0</v>
      </c>
      <c r="I51" s="267">
        <f>I47</f>
        <v>0</v>
      </c>
      <c r="J51" s="268">
        <f>G51+H51</f>
        <v>6982371</v>
      </c>
      <c r="K51" s="149">
        <f>K42</f>
        <v>11819076</v>
      </c>
      <c r="L51" s="149">
        <f>L47</f>
        <v>0</v>
      </c>
      <c r="M51" s="149">
        <f>M47</f>
        <v>0</v>
      </c>
      <c r="N51" s="150">
        <f>K51+L51</f>
        <v>11819076</v>
      </c>
    </row>
    <row r="52" spans="1:15" ht="19.5" customHeight="1" x14ac:dyDescent="0.25">
      <c r="A52" s="1"/>
    </row>
    <row r="53" spans="1:15" ht="24.75" customHeight="1" x14ac:dyDescent="0.25">
      <c r="A53" s="402" t="s">
        <v>255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  <c r="O53" s="402"/>
    </row>
    <row r="54" spans="1:15" ht="15.75" thickBot="1" x14ac:dyDescent="0.3">
      <c r="A54" s="420" t="s">
        <v>110</v>
      </c>
      <c r="B54" s="420"/>
      <c r="C54" s="420"/>
      <c r="D54" s="420"/>
      <c r="E54" s="420"/>
      <c r="F54" s="420"/>
      <c r="G54" s="420"/>
      <c r="H54" s="420"/>
      <c r="I54" s="420"/>
      <c r="J54" s="420"/>
      <c r="K54" s="420"/>
    </row>
    <row r="55" spans="1:15" ht="15.75" customHeight="1" thickBot="1" x14ac:dyDescent="0.3">
      <c r="A55" s="409" t="s">
        <v>16</v>
      </c>
      <c r="B55" s="409" t="s">
        <v>2</v>
      </c>
      <c r="C55" s="406" t="s">
        <v>239</v>
      </c>
      <c r="D55" s="407"/>
      <c r="E55" s="407"/>
      <c r="F55" s="408"/>
      <c r="G55" s="406" t="s">
        <v>256</v>
      </c>
      <c r="H55" s="407"/>
      <c r="I55" s="407"/>
      <c r="J55" s="408"/>
    </row>
    <row r="56" spans="1:15" ht="20.25" customHeight="1" x14ac:dyDescent="0.25">
      <c r="A56" s="414"/>
      <c r="B56" s="414"/>
      <c r="C56" s="30" t="s">
        <v>17</v>
      </c>
      <c r="D56" s="409" t="s">
        <v>26</v>
      </c>
      <c r="E56" s="404" t="s">
        <v>20</v>
      </c>
      <c r="F56" s="30" t="s">
        <v>21</v>
      </c>
      <c r="G56" s="30" t="s">
        <v>17</v>
      </c>
      <c r="H56" s="409" t="s">
        <v>26</v>
      </c>
      <c r="I56" s="404" t="s">
        <v>20</v>
      </c>
      <c r="J56" s="30" t="s">
        <v>21</v>
      </c>
    </row>
    <row r="57" spans="1:15" ht="15.75" thickBot="1" x14ac:dyDescent="0.3">
      <c r="A57" s="410"/>
      <c r="B57" s="410"/>
      <c r="C57" s="31" t="s">
        <v>18</v>
      </c>
      <c r="D57" s="410"/>
      <c r="E57" s="405"/>
      <c r="F57" s="31" t="s">
        <v>27</v>
      </c>
      <c r="G57" s="31" t="s">
        <v>18</v>
      </c>
      <c r="H57" s="410"/>
      <c r="I57" s="405"/>
      <c r="J57" s="31" t="s">
        <v>28</v>
      </c>
    </row>
    <row r="58" spans="1:15" ht="15.75" thickBot="1" x14ac:dyDescent="0.3">
      <c r="A58" s="145">
        <v>1</v>
      </c>
      <c r="B58" s="31">
        <f>A58+1</f>
        <v>2</v>
      </c>
      <c r="C58" s="115">
        <f t="shared" ref="C58:J58" si="1">B58+1</f>
        <v>3</v>
      </c>
      <c r="D58" s="115">
        <f t="shared" si="1"/>
        <v>4</v>
      </c>
      <c r="E58" s="115">
        <f t="shared" si="1"/>
        <v>5</v>
      </c>
      <c r="F58" s="115">
        <f t="shared" si="1"/>
        <v>6</v>
      </c>
      <c r="G58" s="115">
        <f t="shared" si="1"/>
        <v>7</v>
      </c>
      <c r="H58" s="115">
        <f t="shared" si="1"/>
        <v>8</v>
      </c>
      <c r="I58" s="115">
        <f t="shared" si="1"/>
        <v>9</v>
      </c>
      <c r="J58" s="115">
        <f t="shared" si="1"/>
        <v>10</v>
      </c>
    </row>
    <row r="59" spans="1:15" ht="30" customHeight="1" thickBot="1" x14ac:dyDescent="0.3">
      <c r="A59" s="153"/>
      <c r="B59" s="34" t="s">
        <v>22</v>
      </c>
      <c r="C59" s="148">
        <f>C111</f>
        <v>12384751</v>
      </c>
      <c r="D59" s="148" t="s">
        <v>23</v>
      </c>
      <c r="E59" s="148" t="s">
        <v>23</v>
      </c>
      <c r="F59" s="148">
        <f>C59</f>
        <v>12384751</v>
      </c>
      <c r="G59" s="148">
        <f>G111</f>
        <v>13244014.379999999</v>
      </c>
      <c r="H59" s="148" t="s">
        <v>23</v>
      </c>
      <c r="I59" s="148" t="s">
        <v>23</v>
      </c>
      <c r="J59" s="148">
        <f>G59</f>
        <v>13244014.379999999</v>
      </c>
    </row>
    <row r="60" spans="1:15" ht="37.5" customHeight="1" thickBot="1" x14ac:dyDescent="0.3">
      <c r="A60" s="153"/>
      <c r="B60" s="34" t="s">
        <v>236</v>
      </c>
      <c r="C60" s="148" t="s">
        <v>23</v>
      </c>
      <c r="D60" s="148"/>
      <c r="E60" s="148"/>
      <c r="F60" s="148"/>
      <c r="G60" s="148" t="s">
        <v>23</v>
      </c>
      <c r="H60" s="148"/>
      <c r="I60" s="148"/>
      <c r="J60" s="148"/>
    </row>
    <row r="61" spans="1:15" ht="38.25" customHeight="1" thickBot="1" x14ac:dyDescent="0.3">
      <c r="A61" s="123"/>
      <c r="B61" s="34" t="s">
        <v>238</v>
      </c>
      <c r="C61" s="148" t="s">
        <v>23</v>
      </c>
      <c r="D61" s="148"/>
      <c r="E61" s="148"/>
      <c r="F61" s="148"/>
      <c r="G61" s="148" t="s">
        <v>23</v>
      </c>
      <c r="H61" s="148"/>
      <c r="I61" s="148"/>
      <c r="J61" s="148"/>
    </row>
    <row r="62" spans="1:15" ht="30" customHeight="1" thickBot="1" x14ac:dyDescent="0.3">
      <c r="A62" s="123"/>
      <c r="B62" s="34" t="s">
        <v>111</v>
      </c>
      <c r="C62" s="148" t="s">
        <v>23</v>
      </c>
      <c r="D62" s="148"/>
      <c r="E62" s="148" t="s">
        <v>23</v>
      </c>
      <c r="F62" s="148"/>
      <c r="G62" s="148" t="s">
        <v>23</v>
      </c>
      <c r="H62" s="148"/>
      <c r="I62" s="148" t="s">
        <v>23</v>
      </c>
      <c r="J62" s="148"/>
    </row>
    <row r="63" spans="1:15" ht="21" customHeight="1" thickBot="1" x14ac:dyDescent="0.3">
      <c r="A63" s="123">
        <v>401000</v>
      </c>
      <c r="B63" s="34" t="s">
        <v>24</v>
      </c>
      <c r="C63" s="148" t="s">
        <v>23</v>
      </c>
      <c r="D63" s="148"/>
      <c r="E63" s="148"/>
      <c r="F63" s="148"/>
      <c r="G63" s="148" t="s">
        <v>23</v>
      </c>
      <c r="H63" s="148"/>
      <c r="I63" s="148"/>
      <c r="J63" s="148"/>
    </row>
    <row r="64" spans="1:15" x14ac:dyDescent="0.25">
      <c r="A64" s="400">
        <v>602400</v>
      </c>
      <c r="B64" s="434" t="s">
        <v>25</v>
      </c>
      <c r="C64" s="432" t="s">
        <v>23</v>
      </c>
      <c r="D64" s="432">
        <f>'Додаток 1'!H52</f>
        <v>0</v>
      </c>
      <c r="E64" s="432">
        <f>D64</f>
        <v>0</v>
      </c>
      <c r="F64" s="432">
        <f>E64</f>
        <v>0</v>
      </c>
      <c r="G64" s="432" t="s">
        <v>23</v>
      </c>
      <c r="H64" s="432">
        <f>'Додаток 1'!I52</f>
        <v>0</v>
      </c>
      <c r="I64" s="432">
        <f>H64</f>
        <v>0</v>
      </c>
      <c r="J64" s="432">
        <f>I64</f>
        <v>0</v>
      </c>
    </row>
    <row r="65" spans="1:15" ht="33.75" customHeight="1" thickBot="1" x14ac:dyDescent="0.3">
      <c r="A65" s="400"/>
      <c r="B65" s="435"/>
      <c r="C65" s="433"/>
      <c r="D65" s="433"/>
      <c r="E65" s="433"/>
      <c r="F65" s="433"/>
      <c r="G65" s="433"/>
      <c r="H65" s="433"/>
      <c r="I65" s="433"/>
      <c r="J65" s="433"/>
    </row>
    <row r="66" spans="1:15" ht="15.75" thickBot="1" x14ac:dyDescent="0.3">
      <c r="A66" s="153"/>
      <c r="B66" s="34" t="s">
        <v>7</v>
      </c>
      <c r="C66" s="149">
        <f>C59</f>
        <v>12384751</v>
      </c>
      <c r="D66" s="149">
        <f>D64</f>
        <v>0</v>
      </c>
      <c r="E66" s="149">
        <f>E64</f>
        <v>0</v>
      </c>
      <c r="F66" s="149">
        <f>C66+D66</f>
        <v>12384751</v>
      </c>
      <c r="G66" s="149">
        <f>G59</f>
        <v>13244014.379999999</v>
      </c>
      <c r="H66" s="149">
        <f>H64</f>
        <v>0</v>
      </c>
      <c r="I66" s="149">
        <f>I64</f>
        <v>0</v>
      </c>
      <c r="J66" s="149">
        <f>G66+H66</f>
        <v>13244014.379999999</v>
      </c>
    </row>
    <row r="67" spans="1:15" ht="15.75" x14ac:dyDescent="0.25">
      <c r="A67" s="1"/>
    </row>
    <row r="68" spans="1:15" ht="21.75" customHeight="1" x14ac:dyDescent="0.25">
      <c r="A68" s="5" t="s">
        <v>172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5" ht="21" customHeight="1" x14ac:dyDescent="0.25">
      <c r="A69" s="402" t="s">
        <v>257</v>
      </c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</row>
    <row r="70" spans="1:15" ht="15.75" thickBot="1" x14ac:dyDescent="0.3">
      <c r="A70" s="420" t="s">
        <v>110</v>
      </c>
      <c r="B70" s="420"/>
      <c r="C70" s="420"/>
      <c r="D70" s="420"/>
      <c r="E70" s="420"/>
      <c r="F70" s="420"/>
      <c r="G70" s="420"/>
      <c r="H70" s="420"/>
      <c r="I70" s="420"/>
      <c r="J70" s="420"/>
      <c r="K70" s="420"/>
      <c r="L70" s="420"/>
      <c r="M70" s="420"/>
      <c r="N70" s="420"/>
      <c r="O70" s="118"/>
    </row>
    <row r="71" spans="1:15" ht="15.75" customHeight="1" thickBot="1" x14ac:dyDescent="0.3">
      <c r="A71" s="409" t="s">
        <v>112</v>
      </c>
      <c r="B71" s="409" t="s">
        <v>2</v>
      </c>
      <c r="C71" s="406" t="s">
        <v>252</v>
      </c>
      <c r="D71" s="407"/>
      <c r="E71" s="407"/>
      <c r="F71" s="408"/>
      <c r="G71" s="406" t="s">
        <v>253</v>
      </c>
      <c r="H71" s="407"/>
      <c r="I71" s="407"/>
      <c r="J71" s="408"/>
      <c r="K71" s="406" t="s">
        <v>254</v>
      </c>
      <c r="L71" s="407"/>
      <c r="M71" s="407"/>
      <c r="N71" s="408"/>
    </row>
    <row r="72" spans="1:15" ht="20.25" customHeight="1" x14ac:dyDescent="0.25">
      <c r="A72" s="414"/>
      <c r="B72" s="414"/>
      <c r="C72" s="30" t="s">
        <v>17</v>
      </c>
      <c r="D72" s="409" t="s">
        <v>26</v>
      </c>
      <c r="E72" s="404" t="s">
        <v>20</v>
      </c>
      <c r="F72" s="30" t="s">
        <v>21</v>
      </c>
      <c r="G72" s="30" t="s">
        <v>17</v>
      </c>
      <c r="H72" s="409" t="s">
        <v>26</v>
      </c>
      <c r="I72" s="404" t="s">
        <v>20</v>
      </c>
      <c r="J72" s="30" t="s">
        <v>21</v>
      </c>
      <c r="K72" s="30" t="s">
        <v>17</v>
      </c>
      <c r="L72" s="409" t="s">
        <v>19</v>
      </c>
      <c r="M72" s="404" t="s">
        <v>20</v>
      </c>
      <c r="N72" s="30" t="s">
        <v>21</v>
      </c>
    </row>
    <row r="73" spans="1:15" ht="28.5" customHeight="1" thickBot="1" x14ac:dyDescent="0.3">
      <c r="A73" s="410"/>
      <c r="B73" s="410"/>
      <c r="C73" s="31" t="s">
        <v>18</v>
      </c>
      <c r="D73" s="410"/>
      <c r="E73" s="405"/>
      <c r="F73" s="31" t="s">
        <v>27</v>
      </c>
      <c r="G73" s="31" t="s">
        <v>18</v>
      </c>
      <c r="H73" s="410"/>
      <c r="I73" s="405"/>
      <c r="J73" s="31" t="s">
        <v>28</v>
      </c>
      <c r="K73" s="31" t="s">
        <v>18</v>
      </c>
      <c r="L73" s="410"/>
      <c r="M73" s="405"/>
      <c r="N73" s="31" t="s">
        <v>29</v>
      </c>
    </row>
    <row r="74" spans="1:15" ht="24" customHeight="1" thickBot="1" x14ac:dyDescent="0.3">
      <c r="A74" s="31">
        <v>1</v>
      </c>
      <c r="B74" s="31">
        <f>A74+1</f>
        <v>2</v>
      </c>
      <c r="C74" s="115">
        <f t="shared" ref="C74:N74" si="2">B74+1</f>
        <v>3</v>
      </c>
      <c r="D74" s="115">
        <f t="shared" si="2"/>
        <v>4</v>
      </c>
      <c r="E74" s="115">
        <f t="shared" si="2"/>
        <v>5</v>
      </c>
      <c r="F74" s="115">
        <f t="shared" si="2"/>
        <v>6</v>
      </c>
      <c r="G74" s="115">
        <f t="shared" si="2"/>
        <v>7</v>
      </c>
      <c r="H74" s="115">
        <f t="shared" si="2"/>
        <v>8</v>
      </c>
      <c r="I74" s="115">
        <f t="shared" si="2"/>
        <v>9</v>
      </c>
      <c r="J74" s="115">
        <f t="shared" si="2"/>
        <v>10</v>
      </c>
      <c r="K74" s="115">
        <f t="shared" si="2"/>
        <v>11</v>
      </c>
      <c r="L74" s="115">
        <f t="shared" si="2"/>
        <v>12</v>
      </c>
      <c r="M74" s="115">
        <f t="shared" si="2"/>
        <v>13</v>
      </c>
      <c r="N74" s="115">
        <f t="shared" si="2"/>
        <v>14</v>
      </c>
    </row>
    <row r="75" spans="1:15" ht="22.5" customHeight="1" thickBot="1" x14ac:dyDescent="0.3">
      <c r="A75" s="66">
        <v>2000</v>
      </c>
      <c r="B75" s="67" t="s">
        <v>66</v>
      </c>
      <c r="C75" s="269">
        <f>C76+C79+C88</f>
        <v>4268605</v>
      </c>
      <c r="D75" s="269"/>
      <c r="E75" s="269"/>
      <c r="F75" s="269">
        <f>C75+D75</f>
        <v>4268605</v>
      </c>
      <c r="G75" s="269">
        <f>G76+G79+G88</f>
        <v>6982371</v>
      </c>
      <c r="H75" s="269"/>
      <c r="I75" s="269"/>
      <c r="J75" s="269">
        <f>G75+H75</f>
        <v>6982371</v>
      </c>
      <c r="K75" s="151">
        <f>K76+K79+K88</f>
        <v>11819076</v>
      </c>
      <c r="L75" s="151"/>
      <c r="M75" s="151"/>
      <c r="N75" s="151">
        <f>K75+L75</f>
        <v>11819076</v>
      </c>
    </row>
    <row r="76" spans="1:15" s="91" customFormat="1" ht="30" customHeight="1" thickBot="1" x14ac:dyDescent="0.3">
      <c r="A76" s="68">
        <v>2100</v>
      </c>
      <c r="B76" s="89" t="s">
        <v>67</v>
      </c>
      <c r="C76" s="270">
        <f>C77+C78</f>
        <v>3809238</v>
      </c>
      <c r="D76" s="271"/>
      <c r="E76" s="271"/>
      <c r="F76" s="272">
        <f t="shared" ref="F76:F92" si="3">C76+D76</f>
        <v>3809238</v>
      </c>
      <c r="G76" s="270">
        <f>G77+G78</f>
        <v>6071962</v>
      </c>
      <c r="H76" s="271"/>
      <c r="I76" s="271"/>
      <c r="J76" s="272">
        <f t="shared" ref="J76:J93" si="4">G76+H76</f>
        <v>6071962</v>
      </c>
      <c r="K76" s="291">
        <f>K77+K78</f>
        <v>11024124</v>
      </c>
      <c r="L76" s="295"/>
      <c r="M76" s="295"/>
      <c r="N76" s="293">
        <f>K76+L76</f>
        <v>11024124</v>
      </c>
    </row>
    <row r="77" spans="1:15" s="108" customFormat="1" ht="15.75" customHeight="1" thickBot="1" x14ac:dyDescent="0.3">
      <c r="A77" s="349">
        <v>2110</v>
      </c>
      <c r="B77" s="353" t="s">
        <v>68</v>
      </c>
      <c r="C77" s="354">
        <v>3127161</v>
      </c>
      <c r="D77" s="274"/>
      <c r="E77" s="274"/>
      <c r="F77" s="274">
        <f t="shared" si="3"/>
        <v>3127161</v>
      </c>
      <c r="G77" s="354">
        <v>4977018</v>
      </c>
      <c r="H77" s="274"/>
      <c r="I77" s="274"/>
      <c r="J77" s="274">
        <f t="shared" si="4"/>
        <v>4977018</v>
      </c>
      <c r="K77" s="355">
        <v>9036167</v>
      </c>
      <c r="L77" s="350"/>
      <c r="M77" s="350"/>
      <c r="N77" s="316">
        <f t="shared" ref="N77:N92" si="5">K77+L77</f>
        <v>9036167</v>
      </c>
    </row>
    <row r="78" spans="1:15" s="108" customFormat="1" ht="19.5" customHeight="1" thickBot="1" x14ac:dyDescent="0.3">
      <c r="A78" s="349">
        <v>2120</v>
      </c>
      <c r="B78" s="353" t="s">
        <v>69</v>
      </c>
      <c r="C78" s="354">
        <v>682077</v>
      </c>
      <c r="D78" s="274"/>
      <c r="E78" s="274"/>
      <c r="F78" s="274">
        <f t="shared" si="3"/>
        <v>682077</v>
      </c>
      <c r="G78" s="354">
        <v>1094944</v>
      </c>
      <c r="H78" s="274"/>
      <c r="I78" s="274"/>
      <c r="J78" s="274">
        <f t="shared" si="4"/>
        <v>1094944</v>
      </c>
      <c r="K78" s="355">
        <v>1987957</v>
      </c>
      <c r="L78" s="350"/>
      <c r="M78" s="350"/>
      <c r="N78" s="316">
        <f t="shared" si="5"/>
        <v>1987957</v>
      </c>
    </row>
    <row r="79" spans="1:15" s="91" customFormat="1" ht="19.5" customHeight="1" thickBot="1" x14ac:dyDescent="0.3">
      <c r="A79" s="68">
        <v>2200</v>
      </c>
      <c r="B79" s="90" t="s">
        <v>70</v>
      </c>
      <c r="C79" s="270">
        <f>C80+C81+C83+C87+C82</f>
        <v>459367</v>
      </c>
      <c r="D79" s="271"/>
      <c r="E79" s="271"/>
      <c r="F79" s="272">
        <f t="shared" si="3"/>
        <v>459367</v>
      </c>
      <c r="G79" s="270">
        <f>G80+G81+G83+G87+G82</f>
        <v>910398</v>
      </c>
      <c r="H79" s="271"/>
      <c r="I79" s="271"/>
      <c r="J79" s="272">
        <f t="shared" si="4"/>
        <v>910398</v>
      </c>
      <c r="K79" s="291">
        <f>K80+K81+K82+K83+K87</f>
        <v>794941</v>
      </c>
      <c r="L79" s="234"/>
      <c r="M79" s="234"/>
      <c r="N79" s="293">
        <f t="shared" si="5"/>
        <v>794941</v>
      </c>
    </row>
    <row r="80" spans="1:15" ht="27.75" customHeight="1" thickBot="1" x14ac:dyDescent="0.3">
      <c r="A80" s="65">
        <v>2210</v>
      </c>
      <c r="B80" s="69" t="s">
        <v>71</v>
      </c>
      <c r="C80" s="273">
        <v>226120</v>
      </c>
      <c r="D80" s="266"/>
      <c r="E80" s="266"/>
      <c r="F80" s="269">
        <f t="shared" si="3"/>
        <v>226120</v>
      </c>
      <c r="G80" s="273">
        <v>393674</v>
      </c>
      <c r="H80" s="266"/>
      <c r="I80" s="266"/>
      <c r="J80" s="269">
        <f t="shared" si="4"/>
        <v>393674</v>
      </c>
      <c r="K80" s="292">
        <v>336674</v>
      </c>
      <c r="L80" s="232"/>
      <c r="M80" s="232"/>
      <c r="N80" s="151">
        <f t="shared" si="5"/>
        <v>336674</v>
      </c>
    </row>
    <row r="81" spans="1:15" ht="27.75" customHeight="1" thickBot="1" x14ac:dyDescent="0.3">
      <c r="A81" s="65">
        <v>2240</v>
      </c>
      <c r="B81" s="69" t="s">
        <v>72</v>
      </c>
      <c r="C81" s="273">
        <v>98745</v>
      </c>
      <c r="D81" s="266"/>
      <c r="E81" s="266"/>
      <c r="F81" s="269">
        <f t="shared" si="3"/>
        <v>98745</v>
      </c>
      <c r="G81" s="273">
        <v>320448</v>
      </c>
      <c r="H81" s="266"/>
      <c r="I81" s="266"/>
      <c r="J81" s="269">
        <f t="shared" si="4"/>
        <v>320448</v>
      </c>
      <c r="K81" s="292">
        <v>260193</v>
      </c>
      <c r="L81" s="148"/>
      <c r="M81" s="148"/>
      <c r="N81" s="151">
        <f t="shared" si="5"/>
        <v>260193</v>
      </c>
    </row>
    <row r="82" spans="1:15" ht="18.75" customHeight="1" thickBot="1" x14ac:dyDescent="0.3">
      <c r="A82" s="65">
        <v>2250</v>
      </c>
      <c r="B82" s="70" t="s">
        <v>73</v>
      </c>
      <c r="C82" s="274">
        <v>1020</v>
      </c>
      <c r="D82" s="266"/>
      <c r="E82" s="266"/>
      <c r="F82" s="269">
        <f t="shared" si="3"/>
        <v>1020</v>
      </c>
      <c r="G82" s="273">
        <v>21120</v>
      </c>
      <c r="H82" s="266"/>
      <c r="I82" s="266"/>
      <c r="J82" s="269">
        <f t="shared" si="4"/>
        <v>21120</v>
      </c>
      <c r="K82" s="292">
        <v>10120</v>
      </c>
      <c r="L82" s="232"/>
      <c r="M82" s="232"/>
      <c r="N82" s="151">
        <f t="shared" si="5"/>
        <v>10120</v>
      </c>
    </row>
    <row r="83" spans="1:15" s="91" customFormat="1" ht="27.75" customHeight="1" thickBot="1" x14ac:dyDescent="0.3">
      <c r="A83" s="68">
        <v>2270</v>
      </c>
      <c r="B83" s="90" t="s">
        <v>74</v>
      </c>
      <c r="C83" s="270">
        <f>C84+C85+C86</f>
        <v>133482</v>
      </c>
      <c r="D83" s="271"/>
      <c r="E83" s="271"/>
      <c r="F83" s="272">
        <f t="shared" si="3"/>
        <v>133482</v>
      </c>
      <c r="G83" s="270">
        <f>G84+G85+G86</f>
        <v>165776</v>
      </c>
      <c r="H83" s="271"/>
      <c r="I83" s="271"/>
      <c r="J83" s="272">
        <f t="shared" si="4"/>
        <v>165776</v>
      </c>
      <c r="K83" s="291">
        <f>K84+K85+K86</f>
        <v>182354</v>
      </c>
      <c r="L83" s="234"/>
      <c r="M83" s="234"/>
      <c r="N83" s="293">
        <f t="shared" si="5"/>
        <v>182354</v>
      </c>
    </row>
    <row r="84" spans="1:15" ht="20.25" customHeight="1" thickBot="1" x14ac:dyDescent="0.3">
      <c r="A84" s="65">
        <v>2271</v>
      </c>
      <c r="B84" s="70" t="s">
        <v>75</v>
      </c>
      <c r="C84" s="273">
        <v>68638</v>
      </c>
      <c r="D84" s="266"/>
      <c r="E84" s="266"/>
      <c r="F84" s="269">
        <f t="shared" si="3"/>
        <v>68638</v>
      </c>
      <c r="G84" s="273">
        <v>87817</v>
      </c>
      <c r="H84" s="266"/>
      <c r="I84" s="266"/>
      <c r="J84" s="269">
        <f t="shared" si="4"/>
        <v>87817</v>
      </c>
      <c r="K84" s="292">
        <v>96599</v>
      </c>
      <c r="L84" s="232"/>
      <c r="M84" s="232"/>
      <c r="N84" s="151">
        <f t="shared" si="5"/>
        <v>96599</v>
      </c>
    </row>
    <row r="85" spans="1:15" ht="24.75" thickBot="1" x14ac:dyDescent="0.3">
      <c r="A85" s="65">
        <v>2272</v>
      </c>
      <c r="B85" s="69" t="s">
        <v>76</v>
      </c>
      <c r="C85" s="273">
        <v>2118</v>
      </c>
      <c r="D85" s="266"/>
      <c r="E85" s="266"/>
      <c r="F85" s="269">
        <f t="shared" si="3"/>
        <v>2118</v>
      </c>
      <c r="G85" s="273">
        <v>1880</v>
      </c>
      <c r="H85" s="266"/>
      <c r="I85" s="266"/>
      <c r="J85" s="269">
        <f t="shared" si="4"/>
        <v>1880</v>
      </c>
      <c r="K85" s="292">
        <v>2068</v>
      </c>
      <c r="L85" s="232"/>
      <c r="M85" s="232"/>
      <c r="N85" s="151">
        <f t="shared" si="5"/>
        <v>2068</v>
      </c>
    </row>
    <row r="86" spans="1:15" ht="20.25" customHeight="1" thickBot="1" x14ac:dyDescent="0.3">
      <c r="A86" s="65">
        <v>2273</v>
      </c>
      <c r="B86" s="69" t="s">
        <v>77</v>
      </c>
      <c r="C86" s="273">
        <v>62726</v>
      </c>
      <c r="D86" s="275"/>
      <c r="E86" s="275"/>
      <c r="F86" s="269">
        <f t="shared" si="3"/>
        <v>62726</v>
      </c>
      <c r="G86" s="273">
        <v>76079</v>
      </c>
      <c r="H86" s="275"/>
      <c r="I86" s="275"/>
      <c r="J86" s="269">
        <f t="shared" si="4"/>
        <v>76079</v>
      </c>
      <c r="K86" s="292">
        <v>83687</v>
      </c>
      <c r="L86" s="235"/>
      <c r="M86" s="235"/>
      <c r="N86" s="151">
        <f t="shared" si="5"/>
        <v>83687</v>
      </c>
    </row>
    <row r="87" spans="1:15" ht="51" customHeight="1" thickBot="1" x14ac:dyDescent="0.3">
      <c r="A87" s="65">
        <v>2282</v>
      </c>
      <c r="B87" s="81" t="s">
        <v>78</v>
      </c>
      <c r="C87" s="273">
        <v>0</v>
      </c>
      <c r="D87" s="267"/>
      <c r="E87" s="267"/>
      <c r="F87" s="269">
        <f t="shared" si="3"/>
        <v>0</v>
      </c>
      <c r="G87" s="273">
        <v>9380</v>
      </c>
      <c r="H87" s="267"/>
      <c r="I87" s="267"/>
      <c r="J87" s="269">
        <f t="shared" si="4"/>
        <v>9380</v>
      </c>
      <c r="K87" s="292">
        <v>5600</v>
      </c>
      <c r="L87" s="233"/>
      <c r="M87" s="233"/>
      <c r="N87" s="151">
        <f t="shared" si="5"/>
        <v>5600</v>
      </c>
    </row>
    <row r="88" spans="1:15" s="91" customFormat="1" ht="21" customHeight="1" thickBot="1" x14ac:dyDescent="0.3">
      <c r="A88" s="68">
        <v>2800</v>
      </c>
      <c r="B88" s="82" t="s">
        <v>84</v>
      </c>
      <c r="C88" s="270">
        <v>0</v>
      </c>
      <c r="D88" s="271"/>
      <c r="E88" s="271"/>
      <c r="F88" s="272">
        <f t="shared" si="3"/>
        <v>0</v>
      </c>
      <c r="G88" s="270">
        <v>11</v>
      </c>
      <c r="H88" s="271"/>
      <c r="I88" s="271"/>
      <c r="J88" s="272">
        <f t="shared" si="4"/>
        <v>11</v>
      </c>
      <c r="K88" s="291">
        <v>11</v>
      </c>
      <c r="L88" s="234"/>
      <c r="M88" s="234"/>
      <c r="N88" s="293">
        <f t="shared" si="5"/>
        <v>11</v>
      </c>
    </row>
    <row r="89" spans="1:15" s="92" customFormat="1" ht="15.75" thickBot="1" x14ac:dyDescent="0.3">
      <c r="A89" s="66">
        <v>3000</v>
      </c>
      <c r="B89" s="67" t="s">
        <v>79</v>
      </c>
      <c r="C89" s="268">
        <f t="shared" ref="C89:E89" si="6">C90</f>
        <v>0</v>
      </c>
      <c r="D89" s="268">
        <f t="shared" si="6"/>
        <v>0</v>
      </c>
      <c r="E89" s="268">
        <f t="shared" si="6"/>
        <v>0</v>
      </c>
      <c r="F89" s="268">
        <f>C89+D89</f>
        <v>0</v>
      </c>
      <c r="G89" s="268">
        <f>G90</f>
        <v>0</v>
      </c>
      <c r="H89" s="268">
        <f>H90</f>
        <v>0</v>
      </c>
      <c r="I89" s="268">
        <f>H89</f>
        <v>0</v>
      </c>
      <c r="J89" s="268">
        <f t="shared" si="4"/>
        <v>0</v>
      </c>
      <c r="K89" s="150">
        <v>0</v>
      </c>
      <c r="L89" s="150">
        <f t="shared" ref="L89:M89" si="7">L90</f>
        <v>0</v>
      </c>
      <c r="M89" s="150">
        <f t="shared" si="7"/>
        <v>0</v>
      </c>
      <c r="N89" s="150">
        <f t="shared" si="5"/>
        <v>0</v>
      </c>
    </row>
    <row r="90" spans="1:15" s="91" customFormat="1" ht="27" customHeight="1" thickBot="1" x14ac:dyDescent="0.3">
      <c r="A90" s="71">
        <v>3100</v>
      </c>
      <c r="B90" s="87" t="s">
        <v>80</v>
      </c>
      <c r="C90" s="271"/>
      <c r="D90" s="271">
        <v>0</v>
      </c>
      <c r="E90" s="271">
        <f>D90</f>
        <v>0</v>
      </c>
      <c r="F90" s="272">
        <f>C90+D90</f>
        <v>0</v>
      </c>
      <c r="G90" s="271"/>
      <c r="H90" s="271">
        <f>'Додаток 1'!F51</f>
        <v>0</v>
      </c>
      <c r="I90" s="271">
        <f>H90</f>
        <v>0</v>
      </c>
      <c r="J90" s="272">
        <f t="shared" si="4"/>
        <v>0</v>
      </c>
      <c r="K90" s="295"/>
      <c r="L90" s="295">
        <f>L91+L92</f>
        <v>0</v>
      </c>
      <c r="M90" s="295">
        <f>M91+M92</f>
        <v>0</v>
      </c>
      <c r="N90" s="293">
        <f t="shared" si="5"/>
        <v>0</v>
      </c>
    </row>
    <row r="91" spans="1:15" ht="39.75" customHeight="1" thickBot="1" x14ac:dyDescent="0.3">
      <c r="A91" s="73">
        <v>3110</v>
      </c>
      <c r="B91" s="72" t="s">
        <v>81</v>
      </c>
      <c r="C91" s="266"/>
      <c r="D91" s="266">
        <v>0</v>
      </c>
      <c r="E91" s="266">
        <f>E90</f>
        <v>0</v>
      </c>
      <c r="F91" s="269">
        <f t="shared" si="3"/>
        <v>0</v>
      </c>
      <c r="G91" s="266"/>
      <c r="H91" s="266">
        <f>H90</f>
        <v>0</v>
      </c>
      <c r="I91" s="266">
        <f>H91</f>
        <v>0</v>
      </c>
      <c r="J91" s="269">
        <f t="shared" si="4"/>
        <v>0</v>
      </c>
      <c r="K91" s="148"/>
      <c r="L91" s="148"/>
      <c r="M91" s="148"/>
      <c r="N91" s="151">
        <f t="shared" si="5"/>
        <v>0</v>
      </c>
    </row>
    <row r="92" spans="1:15" ht="24.75" customHeight="1" thickBot="1" x14ac:dyDescent="0.3">
      <c r="A92" s="73">
        <v>3132</v>
      </c>
      <c r="B92" s="69" t="s">
        <v>82</v>
      </c>
      <c r="C92" s="148"/>
      <c r="D92" s="148"/>
      <c r="E92" s="148"/>
      <c r="F92" s="151">
        <f t="shared" si="3"/>
        <v>0</v>
      </c>
      <c r="G92" s="148"/>
      <c r="H92" s="148"/>
      <c r="I92" s="148"/>
      <c r="J92" s="151">
        <f t="shared" si="4"/>
        <v>0</v>
      </c>
      <c r="K92" s="148"/>
      <c r="L92" s="148"/>
      <c r="M92" s="148"/>
      <c r="N92" s="151">
        <f t="shared" si="5"/>
        <v>0</v>
      </c>
    </row>
    <row r="93" spans="1:15" ht="15.75" thickBot="1" x14ac:dyDescent="0.3">
      <c r="A93" s="77"/>
      <c r="B93" s="79" t="s">
        <v>7</v>
      </c>
      <c r="C93" s="150">
        <f>C75+C89</f>
        <v>4268605</v>
      </c>
      <c r="D93" s="150">
        <f>D75+D89</f>
        <v>0</v>
      </c>
      <c r="E93" s="150">
        <f>E75+E89</f>
        <v>0</v>
      </c>
      <c r="F93" s="150">
        <f>C93+D93</f>
        <v>4268605</v>
      </c>
      <c r="G93" s="150">
        <f>G75+G89</f>
        <v>6982371</v>
      </c>
      <c r="H93" s="150">
        <f>H89+H75</f>
        <v>0</v>
      </c>
      <c r="I93" s="150">
        <f>I89+I75</f>
        <v>0</v>
      </c>
      <c r="J93" s="150">
        <f t="shared" si="4"/>
        <v>6982371</v>
      </c>
      <c r="K93" s="150">
        <f>K75</f>
        <v>11819076</v>
      </c>
      <c r="L93" s="150">
        <f>L89</f>
        <v>0</v>
      </c>
      <c r="M93" s="150">
        <f>M89</f>
        <v>0</v>
      </c>
      <c r="N93" s="324">
        <f>K93+L93</f>
        <v>11819076</v>
      </c>
      <c r="O93" s="119"/>
    </row>
    <row r="94" spans="1:15" ht="25.5" customHeight="1" x14ac:dyDescent="0.25">
      <c r="A94" s="424" t="s">
        <v>258</v>
      </c>
      <c r="B94" s="424"/>
      <c r="C94" s="424"/>
      <c r="D94" s="424"/>
      <c r="E94" s="424"/>
      <c r="F94" s="424"/>
      <c r="G94" s="424"/>
      <c r="H94" s="424"/>
      <c r="I94" s="424"/>
      <c r="J94" s="424"/>
      <c r="K94" s="424"/>
      <c r="L94" s="424"/>
      <c r="M94" s="424"/>
      <c r="N94" s="424"/>
      <c r="O94" s="425"/>
    </row>
    <row r="95" spans="1:15" ht="15.75" thickBot="1" x14ac:dyDescent="0.3">
      <c r="A95" s="420" t="s">
        <v>110</v>
      </c>
      <c r="B95" s="420"/>
      <c r="C95" s="420"/>
      <c r="D95" s="420"/>
      <c r="E95" s="420"/>
      <c r="F95" s="420"/>
      <c r="G95" s="420"/>
      <c r="H95" s="420"/>
      <c r="I95" s="420"/>
      <c r="J95" s="420"/>
      <c r="K95" s="420"/>
      <c r="L95" s="420"/>
      <c r="M95" s="420"/>
      <c r="N95" s="420"/>
      <c r="O95" s="118"/>
    </row>
    <row r="96" spans="1:15" ht="15.75" customHeight="1" thickBot="1" x14ac:dyDescent="0.3">
      <c r="A96" s="409" t="s">
        <v>152</v>
      </c>
      <c r="B96" s="409" t="s">
        <v>2</v>
      </c>
      <c r="C96" s="406" t="s">
        <v>252</v>
      </c>
      <c r="D96" s="407"/>
      <c r="E96" s="407"/>
      <c r="F96" s="408"/>
      <c r="G96" s="406" t="s">
        <v>253</v>
      </c>
      <c r="H96" s="407"/>
      <c r="I96" s="407"/>
      <c r="J96" s="408"/>
      <c r="K96" s="406" t="s">
        <v>254</v>
      </c>
      <c r="L96" s="407"/>
      <c r="M96" s="407"/>
      <c r="N96" s="408"/>
    </row>
    <row r="97" spans="1:15" ht="20.25" customHeight="1" x14ac:dyDescent="0.25">
      <c r="A97" s="414"/>
      <c r="B97" s="414"/>
      <c r="C97" s="30" t="s">
        <v>17</v>
      </c>
      <c r="D97" s="409" t="s">
        <v>26</v>
      </c>
      <c r="E97" s="404" t="s">
        <v>20</v>
      </c>
      <c r="F97" s="30" t="s">
        <v>21</v>
      </c>
      <c r="G97" s="30" t="s">
        <v>17</v>
      </c>
      <c r="H97" s="409" t="s">
        <v>19</v>
      </c>
      <c r="I97" s="404" t="s">
        <v>20</v>
      </c>
      <c r="J97" s="30" t="s">
        <v>21</v>
      </c>
      <c r="K97" s="30" t="s">
        <v>17</v>
      </c>
      <c r="L97" s="409" t="s">
        <v>19</v>
      </c>
      <c r="M97" s="404" t="s">
        <v>20</v>
      </c>
      <c r="N97" s="30" t="s">
        <v>21</v>
      </c>
    </row>
    <row r="98" spans="1:15" ht="41.25" customHeight="1" thickBot="1" x14ac:dyDescent="0.3">
      <c r="A98" s="414"/>
      <c r="B98" s="410"/>
      <c r="C98" s="31" t="s">
        <v>18</v>
      </c>
      <c r="D98" s="410"/>
      <c r="E98" s="405"/>
      <c r="F98" s="31" t="s">
        <v>27</v>
      </c>
      <c r="G98" s="31" t="s">
        <v>18</v>
      </c>
      <c r="H98" s="410"/>
      <c r="I98" s="405"/>
      <c r="J98" s="31" t="s">
        <v>28</v>
      </c>
      <c r="K98" s="31" t="s">
        <v>18</v>
      </c>
      <c r="L98" s="410"/>
      <c r="M98" s="405"/>
      <c r="N98" s="31" t="s">
        <v>29</v>
      </c>
    </row>
    <row r="99" spans="1:15" ht="15.75" thickBot="1" x14ac:dyDescent="0.3">
      <c r="A99" s="123">
        <v>1</v>
      </c>
      <c r="B99" s="31">
        <f>A99+1</f>
        <v>2</v>
      </c>
      <c r="C99" s="115">
        <f t="shared" ref="C99:N99" si="8">B99+1</f>
        <v>3</v>
      </c>
      <c r="D99" s="115">
        <f t="shared" si="8"/>
        <v>4</v>
      </c>
      <c r="E99" s="115">
        <f t="shared" si="8"/>
        <v>5</v>
      </c>
      <c r="F99" s="115">
        <f t="shared" si="8"/>
        <v>6</v>
      </c>
      <c r="G99" s="115">
        <f t="shared" si="8"/>
        <v>7</v>
      </c>
      <c r="H99" s="115">
        <f t="shared" si="8"/>
        <v>8</v>
      </c>
      <c r="I99" s="115">
        <f t="shared" si="8"/>
        <v>9</v>
      </c>
      <c r="J99" s="115">
        <f t="shared" si="8"/>
        <v>10</v>
      </c>
      <c r="K99" s="115">
        <f t="shared" si="8"/>
        <v>11</v>
      </c>
      <c r="L99" s="115">
        <f t="shared" si="8"/>
        <v>12</v>
      </c>
      <c r="M99" s="115">
        <f t="shared" si="8"/>
        <v>13</v>
      </c>
      <c r="N99" s="115">
        <f t="shared" si="8"/>
        <v>14</v>
      </c>
    </row>
    <row r="100" spans="1:15" ht="15.75" thickBot="1" x14ac:dyDescent="0.3">
      <c r="A100" s="153"/>
      <c r="B100" s="34"/>
      <c r="C100" s="34"/>
      <c r="D100" s="34"/>
      <c r="E100" s="34"/>
      <c r="F100" s="34"/>
      <c r="G100" s="34"/>
      <c r="H100" s="34"/>
      <c r="I100" s="34"/>
      <c r="J100" s="34"/>
      <c r="K100" s="31"/>
      <c r="L100" s="34"/>
      <c r="M100" s="34"/>
      <c r="N100" s="34"/>
    </row>
    <row r="101" spans="1:15" ht="15.75" thickBot="1" x14ac:dyDescent="0.3">
      <c r="A101" s="153"/>
      <c r="B101" s="36"/>
      <c r="C101" s="37"/>
      <c r="D101" s="37"/>
      <c r="E101" s="37"/>
      <c r="F101" s="37"/>
      <c r="G101" s="37"/>
      <c r="H101" s="37"/>
      <c r="I101" s="37"/>
      <c r="J101" s="37"/>
      <c r="K101" s="31"/>
      <c r="L101" s="37"/>
      <c r="M101" s="37"/>
      <c r="N101" s="37"/>
    </row>
    <row r="102" spans="1:15" ht="15.75" thickBot="1" x14ac:dyDescent="0.3">
      <c r="A102" s="153"/>
      <c r="B102" s="36"/>
      <c r="C102" s="37"/>
      <c r="D102" s="37"/>
      <c r="E102" s="37"/>
      <c r="F102" s="37"/>
      <c r="G102" s="37"/>
      <c r="H102" s="37"/>
      <c r="I102" s="37"/>
      <c r="J102" s="37"/>
      <c r="K102" s="31"/>
      <c r="L102" s="37"/>
      <c r="M102" s="37"/>
      <c r="N102" s="37"/>
    </row>
    <row r="103" spans="1:15" ht="15.75" thickBot="1" x14ac:dyDescent="0.3">
      <c r="A103" s="153"/>
      <c r="B103" s="36" t="s">
        <v>6</v>
      </c>
      <c r="C103" s="37"/>
      <c r="D103" s="37"/>
      <c r="E103" s="37"/>
      <c r="F103" s="37"/>
      <c r="G103" s="37"/>
      <c r="H103" s="37"/>
      <c r="I103" s="37"/>
      <c r="J103" s="37"/>
      <c r="K103" s="31"/>
      <c r="L103" s="37"/>
      <c r="M103" s="37"/>
      <c r="N103" s="37"/>
    </row>
    <row r="104" spans="1:15" ht="15.75" thickBot="1" x14ac:dyDescent="0.3">
      <c r="A104" s="123"/>
      <c r="B104" s="34" t="s">
        <v>7</v>
      </c>
      <c r="C104" s="37"/>
      <c r="D104" s="37"/>
      <c r="E104" s="37"/>
      <c r="F104" s="37"/>
      <c r="G104" s="37"/>
      <c r="H104" s="37"/>
      <c r="I104" s="37"/>
      <c r="J104" s="37"/>
      <c r="K104" s="31"/>
      <c r="L104" s="37"/>
      <c r="M104" s="37"/>
      <c r="N104" s="120"/>
      <c r="O104" s="119"/>
    </row>
    <row r="105" spans="1:15" ht="29.25" customHeight="1" x14ac:dyDescent="0.25">
      <c r="A105" s="425" t="s">
        <v>259</v>
      </c>
      <c r="B105" s="424"/>
      <c r="C105" s="424"/>
      <c r="D105" s="424"/>
      <c r="E105" s="424"/>
      <c r="F105" s="424"/>
      <c r="G105" s="424"/>
      <c r="H105" s="424"/>
      <c r="I105" s="424"/>
      <c r="J105" s="424"/>
      <c r="K105" s="424"/>
      <c r="L105" s="424"/>
      <c r="M105" s="424"/>
      <c r="N105" s="424"/>
      <c r="O105" s="425"/>
    </row>
    <row r="106" spans="1:15" ht="15.75" thickBot="1" x14ac:dyDescent="0.3">
      <c r="A106" s="420" t="s">
        <v>110</v>
      </c>
      <c r="B106" s="420"/>
      <c r="C106" s="420"/>
      <c r="D106" s="420"/>
      <c r="E106" s="420"/>
      <c r="F106" s="420"/>
      <c r="G106" s="420"/>
      <c r="H106" s="420"/>
      <c r="I106" s="420"/>
      <c r="J106" s="420"/>
      <c r="K106" s="118"/>
    </row>
    <row r="107" spans="1:15" ht="27" customHeight="1" thickBot="1" x14ac:dyDescent="0.3">
      <c r="A107" s="409" t="s">
        <v>112</v>
      </c>
      <c r="B107" s="409" t="s">
        <v>2</v>
      </c>
      <c r="C107" s="406" t="s">
        <v>239</v>
      </c>
      <c r="D107" s="407"/>
      <c r="E107" s="407"/>
      <c r="F107" s="408"/>
      <c r="G107" s="406" t="s">
        <v>256</v>
      </c>
      <c r="H107" s="407"/>
      <c r="I107" s="407"/>
      <c r="J107" s="408"/>
    </row>
    <row r="108" spans="1:15" ht="20.25" customHeight="1" x14ac:dyDescent="0.25">
      <c r="A108" s="414"/>
      <c r="B108" s="414"/>
      <c r="C108" s="30" t="s">
        <v>17</v>
      </c>
      <c r="D108" s="409" t="s">
        <v>26</v>
      </c>
      <c r="E108" s="404" t="s">
        <v>20</v>
      </c>
      <c r="F108" s="30" t="s">
        <v>21</v>
      </c>
      <c r="G108" s="30" t="s">
        <v>17</v>
      </c>
      <c r="H108" s="409" t="s">
        <v>26</v>
      </c>
      <c r="I108" s="404" t="s">
        <v>20</v>
      </c>
      <c r="J108" s="30" t="s">
        <v>21</v>
      </c>
    </row>
    <row r="109" spans="1:15" ht="29.25" customHeight="1" thickBot="1" x14ac:dyDescent="0.3">
      <c r="A109" s="410"/>
      <c r="B109" s="410"/>
      <c r="C109" s="31" t="s">
        <v>18</v>
      </c>
      <c r="D109" s="410"/>
      <c r="E109" s="405"/>
      <c r="F109" s="31" t="s">
        <v>27</v>
      </c>
      <c r="G109" s="31" t="s">
        <v>18</v>
      </c>
      <c r="H109" s="410"/>
      <c r="I109" s="405"/>
      <c r="J109" s="31" t="s">
        <v>28</v>
      </c>
    </row>
    <row r="110" spans="1:15" ht="15" customHeight="1" thickBot="1" x14ac:dyDescent="0.3">
      <c r="A110" s="31">
        <v>1</v>
      </c>
      <c r="B110" s="31">
        <f>A110+1</f>
        <v>2</v>
      </c>
      <c r="C110" s="115">
        <f t="shared" ref="C110:J110" si="9">B110+1</f>
        <v>3</v>
      </c>
      <c r="D110" s="115">
        <f t="shared" si="9"/>
        <v>4</v>
      </c>
      <c r="E110" s="115">
        <f t="shared" si="9"/>
        <v>5</v>
      </c>
      <c r="F110" s="115">
        <f t="shared" si="9"/>
        <v>6</v>
      </c>
      <c r="G110" s="115">
        <f t="shared" si="9"/>
        <v>7</v>
      </c>
      <c r="H110" s="115">
        <f t="shared" si="9"/>
        <v>8</v>
      </c>
      <c r="I110" s="115">
        <f t="shared" si="9"/>
        <v>9</v>
      </c>
      <c r="J110" s="115">
        <f t="shared" si="9"/>
        <v>10</v>
      </c>
    </row>
    <row r="111" spans="1:15" s="92" customFormat="1" ht="24" customHeight="1" thickBot="1" x14ac:dyDescent="0.3">
      <c r="A111" s="66">
        <v>2000</v>
      </c>
      <c r="B111" s="67" t="str">
        <f t="shared" ref="B111:B124" si="10">B75</f>
        <v>Поточні видатки</v>
      </c>
      <c r="C111" s="150">
        <f>C112+C115+C124</f>
        <v>12384751</v>
      </c>
      <c r="D111" s="150"/>
      <c r="E111" s="150"/>
      <c r="F111" s="150">
        <f>C111+D111</f>
        <v>12384751</v>
      </c>
      <c r="G111" s="150">
        <f>G112+G115+G124</f>
        <v>13244014.379999999</v>
      </c>
      <c r="H111" s="150"/>
      <c r="I111" s="150"/>
      <c r="J111" s="150">
        <f>G111+H111</f>
        <v>13244014.379999999</v>
      </c>
    </row>
    <row r="112" spans="1:15" s="352" customFormat="1" ht="31.5" customHeight="1" thickBot="1" x14ac:dyDescent="0.3">
      <c r="A112" s="351">
        <v>2100</v>
      </c>
      <c r="B112" s="88" t="str">
        <f t="shared" si="10"/>
        <v>Оплата праці і нарахування на заробітну плату</v>
      </c>
      <c r="C112" s="291">
        <f>C113+C114</f>
        <v>11531234</v>
      </c>
      <c r="D112" s="291"/>
      <c r="E112" s="291"/>
      <c r="F112" s="291">
        <f t="shared" ref="F112:F124" si="11">C112+D112</f>
        <v>11531234</v>
      </c>
      <c r="G112" s="291">
        <f>G113+G114</f>
        <v>12338420.379999999</v>
      </c>
      <c r="H112" s="291"/>
      <c r="I112" s="291"/>
      <c r="J112" s="291">
        <f>G112+H112</f>
        <v>12338420.379999999</v>
      </c>
    </row>
    <row r="113" spans="1:11" s="108" customFormat="1" ht="20.25" customHeight="1" thickBot="1" x14ac:dyDescent="0.3">
      <c r="A113" s="349">
        <v>2110</v>
      </c>
      <c r="B113" s="86" t="str">
        <f t="shared" si="10"/>
        <v>Оплата праці</v>
      </c>
      <c r="C113" s="316">
        <v>9451831</v>
      </c>
      <c r="D113" s="350"/>
      <c r="E113" s="350"/>
      <c r="F113" s="316">
        <f t="shared" si="11"/>
        <v>9451831</v>
      </c>
      <c r="G113" s="316">
        <f>ROUND(F113*1.07,7)</f>
        <v>10113459.17</v>
      </c>
      <c r="H113" s="316"/>
      <c r="I113" s="316"/>
      <c r="J113" s="316">
        <f>G113+H113</f>
        <v>10113459.17</v>
      </c>
    </row>
    <row r="114" spans="1:11" s="108" customFormat="1" ht="27.75" customHeight="1" thickBot="1" x14ac:dyDescent="0.3">
      <c r="A114" s="349">
        <v>2120</v>
      </c>
      <c r="B114" s="86" t="str">
        <f t="shared" si="10"/>
        <v>Нарахування на заробітну плату</v>
      </c>
      <c r="C114" s="316">
        <v>2079403</v>
      </c>
      <c r="D114" s="350"/>
      <c r="E114" s="350"/>
      <c r="F114" s="316">
        <f t="shared" si="11"/>
        <v>2079403</v>
      </c>
      <c r="G114" s="316">
        <f>ROUND(F114*1.07,7)</f>
        <v>2224961.21</v>
      </c>
      <c r="H114" s="316"/>
      <c r="I114" s="316"/>
      <c r="J114" s="316">
        <f>G114+H114</f>
        <v>2224961.21</v>
      </c>
    </row>
    <row r="115" spans="1:11" s="91" customFormat="1" ht="33.75" customHeight="1" thickBot="1" x14ac:dyDescent="0.3">
      <c r="A115" s="68">
        <v>2200</v>
      </c>
      <c r="B115" s="88" t="str">
        <f t="shared" si="10"/>
        <v>Використання товарів і послуг</v>
      </c>
      <c r="C115" s="291">
        <f>C116+C117+C118+C119+C123</f>
        <v>853505</v>
      </c>
      <c r="D115" s="295"/>
      <c r="E115" s="295"/>
      <c r="F115" s="293">
        <f t="shared" si="11"/>
        <v>853505</v>
      </c>
      <c r="G115" s="291">
        <f>ROUND(G116+G117+G118+G119+G123,0)</f>
        <v>905582</v>
      </c>
      <c r="H115" s="295"/>
      <c r="I115" s="295"/>
      <c r="J115" s="293">
        <f>ROUND(G115+H115,0)</f>
        <v>905582</v>
      </c>
    </row>
    <row r="116" spans="1:11" ht="33.75" customHeight="1" thickBot="1" x14ac:dyDescent="0.3">
      <c r="A116" s="65">
        <v>2210</v>
      </c>
      <c r="B116" s="86" t="str">
        <f t="shared" si="10"/>
        <v>Предмети, матеріали, обладнання та інвентар</v>
      </c>
      <c r="C116" s="294">
        <v>360241</v>
      </c>
      <c r="D116" s="232"/>
      <c r="E116" s="232"/>
      <c r="F116" s="151">
        <f t="shared" si="11"/>
        <v>360241</v>
      </c>
      <c r="G116" s="316">
        <f>F116*1.058</f>
        <v>381134.978</v>
      </c>
      <c r="H116" s="232"/>
      <c r="I116" s="232"/>
      <c r="J116" s="151">
        <f t="shared" ref="J116:J124" si="12">G116+H116</f>
        <v>381134.978</v>
      </c>
    </row>
    <row r="117" spans="1:11" ht="29.25" customHeight="1" thickBot="1" x14ac:dyDescent="0.3">
      <c r="A117" s="65">
        <v>2240</v>
      </c>
      <c r="B117" s="86" t="str">
        <f t="shared" si="10"/>
        <v>Оплата послуг (крім комунальних)</v>
      </c>
      <c r="C117" s="294">
        <v>278407</v>
      </c>
      <c r="D117" s="232"/>
      <c r="E117" s="232"/>
      <c r="F117" s="151">
        <f t="shared" si="11"/>
        <v>278407</v>
      </c>
      <c r="G117" s="316">
        <v>294554</v>
      </c>
      <c r="H117" s="148"/>
      <c r="I117" s="148"/>
      <c r="J117" s="151">
        <f t="shared" si="12"/>
        <v>294554</v>
      </c>
    </row>
    <row r="118" spans="1:11" ht="21" customHeight="1" thickBot="1" x14ac:dyDescent="0.3">
      <c r="A118" s="65">
        <v>2250</v>
      </c>
      <c r="B118" s="86" t="str">
        <f t="shared" si="10"/>
        <v>Видатки на відрядження</v>
      </c>
      <c r="C118" s="294">
        <v>10828</v>
      </c>
      <c r="D118" s="232"/>
      <c r="E118" s="232"/>
      <c r="F118" s="151">
        <f t="shared" si="11"/>
        <v>10828</v>
      </c>
      <c r="G118" s="316">
        <v>11456</v>
      </c>
      <c r="H118" s="232"/>
      <c r="I118" s="232"/>
      <c r="J118" s="151">
        <f>G118+H118</f>
        <v>11456</v>
      </c>
    </row>
    <row r="119" spans="1:11" s="91" customFormat="1" ht="31.5" customHeight="1" thickBot="1" x14ac:dyDescent="0.3">
      <c r="A119" s="68">
        <v>2270</v>
      </c>
      <c r="B119" s="88" t="str">
        <f t="shared" si="10"/>
        <v>Оплата комунальних послуг та енергоносіїв</v>
      </c>
      <c r="C119" s="291">
        <f>C120+C121+C122</f>
        <v>198037</v>
      </c>
      <c r="D119" s="295"/>
      <c r="E119" s="295"/>
      <c r="F119" s="293">
        <f t="shared" si="11"/>
        <v>198037</v>
      </c>
      <c r="G119" s="291">
        <f>G120+G121+G122</f>
        <v>212097</v>
      </c>
      <c r="H119" s="295"/>
      <c r="I119" s="295"/>
      <c r="J119" s="293">
        <f t="shared" si="12"/>
        <v>212097</v>
      </c>
      <c r="K119" s="345"/>
    </row>
    <row r="120" spans="1:11" ht="19.5" customHeight="1" thickBot="1" x14ac:dyDescent="0.3">
      <c r="A120" s="65">
        <v>2271</v>
      </c>
      <c r="B120" s="86" t="str">
        <f t="shared" si="10"/>
        <v>Оплата теплопостачання</v>
      </c>
      <c r="C120" s="316">
        <v>104907</v>
      </c>
      <c r="D120" s="148"/>
      <c r="E120" s="148"/>
      <c r="F120" s="151">
        <f t="shared" si="11"/>
        <v>104907</v>
      </c>
      <c r="G120" s="316">
        <v>112355</v>
      </c>
      <c r="H120" s="148"/>
      <c r="I120" s="148"/>
      <c r="J120" s="151">
        <f t="shared" si="12"/>
        <v>112355</v>
      </c>
    </row>
    <row r="121" spans="1:11" ht="26.25" customHeight="1" thickBot="1" x14ac:dyDescent="0.3">
      <c r="A121" s="65">
        <v>2272</v>
      </c>
      <c r="B121" s="86" t="str">
        <f t="shared" si="10"/>
        <v>Оплата водопостачання і водовідведення</v>
      </c>
      <c r="C121" s="316">
        <v>2246</v>
      </c>
      <c r="D121" s="148"/>
      <c r="E121" s="148"/>
      <c r="F121" s="151">
        <f t="shared" si="11"/>
        <v>2246</v>
      </c>
      <c r="G121" s="316">
        <v>2405</v>
      </c>
      <c r="H121" s="148"/>
      <c r="I121" s="148"/>
      <c r="J121" s="151">
        <f t="shared" si="12"/>
        <v>2405</v>
      </c>
    </row>
    <row r="122" spans="1:11" ht="22.5" customHeight="1" thickBot="1" x14ac:dyDescent="0.3">
      <c r="A122" s="65">
        <v>2273</v>
      </c>
      <c r="B122" s="86" t="str">
        <f t="shared" si="10"/>
        <v>Оплата електроенергії</v>
      </c>
      <c r="C122" s="316">
        <v>90884</v>
      </c>
      <c r="D122" s="148"/>
      <c r="E122" s="148"/>
      <c r="F122" s="151">
        <f t="shared" si="11"/>
        <v>90884</v>
      </c>
      <c r="G122" s="316">
        <v>97337</v>
      </c>
      <c r="H122" s="148"/>
      <c r="I122" s="148"/>
      <c r="J122" s="151">
        <f t="shared" si="12"/>
        <v>97337</v>
      </c>
    </row>
    <row r="123" spans="1:11" ht="52.5" customHeight="1" thickBot="1" x14ac:dyDescent="0.3">
      <c r="A123" s="65">
        <f>A87</f>
        <v>2282</v>
      </c>
      <c r="B123" s="86" t="str">
        <f t="shared" si="10"/>
        <v>Окремі заходи по реалізації державних (регіональних) програм, не віднесені до заходів розвитку</v>
      </c>
      <c r="C123" s="316">
        <v>5992</v>
      </c>
      <c r="D123" s="232"/>
      <c r="E123" s="232"/>
      <c r="F123" s="151">
        <f t="shared" si="11"/>
        <v>5992</v>
      </c>
      <c r="G123" s="316">
        <v>6340</v>
      </c>
      <c r="H123" s="148"/>
      <c r="I123" s="148"/>
      <c r="J123" s="151">
        <f t="shared" si="12"/>
        <v>6340</v>
      </c>
    </row>
    <row r="124" spans="1:11" s="91" customFormat="1" ht="21" customHeight="1" thickBot="1" x14ac:dyDescent="0.3">
      <c r="A124" s="68">
        <f>A88</f>
        <v>2800</v>
      </c>
      <c r="B124" s="88" t="str">
        <f t="shared" si="10"/>
        <v>Інші поточні видатки</v>
      </c>
      <c r="C124" s="316">
        <v>12</v>
      </c>
      <c r="D124" s="295"/>
      <c r="E124" s="295"/>
      <c r="F124" s="151">
        <f t="shared" si="11"/>
        <v>12</v>
      </c>
      <c r="G124" s="316">
        <v>12</v>
      </c>
      <c r="H124" s="295"/>
      <c r="I124" s="295"/>
      <c r="J124" s="293">
        <f t="shared" si="12"/>
        <v>12</v>
      </c>
    </row>
    <row r="125" spans="1:11" s="92" customFormat="1" ht="18.75" customHeight="1" thickBot="1" x14ac:dyDescent="0.3">
      <c r="A125" s="66">
        <v>3000</v>
      </c>
      <c r="B125" s="67" t="s">
        <v>79</v>
      </c>
      <c r="C125" s="150">
        <v>0</v>
      </c>
      <c r="D125" s="150">
        <f t="shared" ref="D125:E126" si="13">D126</f>
        <v>0</v>
      </c>
      <c r="E125" s="150">
        <f t="shared" si="13"/>
        <v>0</v>
      </c>
      <c r="F125" s="150">
        <f>C125+D125</f>
        <v>0</v>
      </c>
      <c r="G125" s="150">
        <f>G126</f>
        <v>0</v>
      </c>
      <c r="H125" s="150">
        <f>H126</f>
        <v>0</v>
      </c>
      <c r="I125" s="150">
        <f>I126</f>
        <v>0</v>
      </c>
      <c r="J125" s="150">
        <f>G125+H125</f>
        <v>0</v>
      </c>
    </row>
    <row r="126" spans="1:11" s="91" customFormat="1" ht="24" customHeight="1" thickBot="1" x14ac:dyDescent="0.3">
      <c r="A126" s="71">
        <v>3100</v>
      </c>
      <c r="B126" s="87" t="s">
        <v>80</v>
      </c>
      <c r="C126" s="295">
        <v>0</v>
      </c>
      <c r="D126" s="295">
        <f t="shared" si="13"/>
        <v>0</v>
      </c>
      <c r="E126" s="295">
        <f t="shared" si="13"/>
        <v>0</v>
      </c>
      <c r="F126" s="293">
        <f t="shared" ref="F126:F128" si="14">C126+D126</f>
        <v>0</v>
      </c>
      <c r="G126" s="295">
        <v>0</v>
      </c>
      <c r="H126" s="295">
        <f>H127</f>
        <v>0</v>
      </c>
      <c r="I126" s="295">
        <f>I127</f>
        <v>0</v>
      </c>
      <c r="J126" s="293">
        <f t="shared" ref="J126:J128" si="15">G126+H126</f>
        <v>0</v>
      </c>
    </row>
    <row r="127" spans="1:11" ht="39.75" customHeight="1" thickBot="1" x14ac:dyDescent="0.3">
      <c r="A127" s="73">
        <v>3110</v>
      </c>
      <c r="B127" s="72" t="s">
        <v>81</v>
      </c>
      <c r="C127" s="148">
        <v>0</v>
      </c>
      <c r="D127" s="148">
        <f>L91*1.056</f>
        <v>0</v>
      </c>
      <c r="E127" s="148">
        <f>D127</f>
        <v>0</v>
      </c>
      <c r="F127" s="151">
        <f t="shared" si="14"/>
        <v>0</v>
      </c>
      <c r="G127" s="148">
        <v>0</v>
      </c>
      <c r="H127" s="148">
        <f>ROUND(E127*1.05,0)</f>
        <v>0</v>
      </c>
      <c r="I127" s="148">
        <f>H127</f>
        <v>0</v>
      </c>
      <c r="J127" s="151">
        <f t="shared" si="15"/>
        <v>0</v>
      </c>
    </row>
    <row r="128" spans="1:11" ht="24.75" customHeight="1" thickBot="1" x14ac:dyDescent="0.3">
      <c r="A128" s="154">
        <v>3132</v>
      </c>
      <c r="B128" s="69" t="s">
        <v>82</v>
      </c>
      <c r="C128" s="148">
        <v>0</v>
      </c>
      <c r="D128" s="148"/>
      <c r="E128" s="148"/>
      <c r="F128" s="151">
        <f t="shared" si="14"/>
        <v>0</v>
      </c>
      <c r="G128" s="148">
        <v>0</v>
      </c>
      <c r="H128" s="148"/>
      <c r="I128" s="148"/>
      <c r="J128" s="151">
        <f t="shared" si="15"/>
        <v>0</v>
      </c>
    </row>
    <row r="129" spans="1:15" s="92" customFormat="1" ht="20.25" customHeight="1" thickBot="1" x14ac:dyDescent="0.3">
      <c r="A129" s="155"/>
      <c r="B129" s="79" t="s">
        <v>7</v>
      </c>
      <c r="C129" s="150">
        <f>C111+C125</f>
        <v>12384751</v>
      </c>
      <c r="D129" s="150">
        <f>D111+D125</f>
        <v>0</v>
      </c>
      <c r="E129" s="150">
        <f>E111+E125</f>
        <v>0</v>
      </c>
      <c r="F129" s="150">
        <f>C129+D129</f>
        <v>12384751</v>
      </c>
      <c r="G129" s="150">
        <f>G111+G125</f>
        <v>13244014.379999999</v>
      </c>
      <c r="H129" s="150">
        <f>H111+H125</f>
        <v>0</v>
      </c>
      <c r="I129" s="150">
        <f>I111+I125</f>
        <v>0</v>
      </c>
      <c r="J129" s="150">
        <f>G129+H129</f>
        <v>13244014.379999999</v>
      </c>
    </row>
    <row r="130" spans="1:15" ht="15.75" x14ac:dyDescent="0.25">
      <c r="A130" s="1"/>
    </row>
    <row r="131" spans="1:15" ht="15.75" x14ac:dyDescent="0.25">
      <c r="A131" s="402" t="s">
        <v>260</v>
      </c>
      <c r="B131" s="402"/>
      <c r="C131" s="402"/>
      <c r="D131" s="402"/>
      <c r="E131" s="402"/>
      <c r="F131" s="402"/>
      <c r="G131" s="402"/>
      <c r="H131" s="402"/>
      <c r="I131" s="402"/>
      <c r="J131" s="402"/>
      <c r="K131" s="402"/>
      <c r="L131" s="402"/>
      <c r="M131" s="402"/>
      <c r="N131" s="402"/>
      <c r="O131" s="402"/>
    </row>
    <row r="132" spans="1:15" ht="15.75" thickBot="1" x14ac:dyDescent="0.3">
      <c r="A132" s="420" t="s">
        <v>110</v>
      </c>
      <c r="B132" s="420"/>
      <c r="C132" s="420"/>
      <c r="D132" s="420"/>
      <c r="E132" s="420"/>
      <c r="F132" s="420"/>
      <c r="G132" s="420"/>
      <c r="H132" s="420"/>
      <c r="I132" s="420"/>
      <c r="J132" s="420"/>
      <c r="K132" s="118"/>
    </row>
    <row r="133" spans="1:15" ht="25.5" customHeight="1" thickBot="1" x14ac:dyDescent="0.3">
      <c r="A133" s="409" t="s">
        <v>152</v>
      </c>
      <c r="B133" s="426" t="s">
        <v>2</v>
      </c>
      <c r="C133" s="406" t="s">
        <v>239</v>
      </c>
      <c r="D133" s="407"/>
      <c r="E133" s="407"/>
      <c r="F133" s="408"/>
      <c r="G133" s="406" t="s">
        <v>256</v>
      </c>
      <c r="H133" s="407"/>
      <c r="I133" s="407"/>
      <c r="J133" s="408"/>
    </row>
    <row r="134" spans="1:15" ht="20.25" customHeight="1" x14ac:dyDescent="0.25">
      <c r="A134" s="414"/>
      <c r="B134" s="427"/>
      <c r="C134" s="30" t="s">
        <v>17</v>
      </c>
      <c r="D134" s="409" t="s">
        <v>26</v>
      </c>
      <c r="E134" s="404" t="s">
        <v>20</v>
      </c>
      <c r="F134" s="30" t="s">
        <v>21</v>
      </c>
      <c r="G134" s="30" t="s">
        <v>17</v>
      </c>
      <c r="H134" s="409" t="s">
        <v>26</v>
      </c>
      <c r="I134" s="404" t="s">
        <v>20</v>
      </c>
      <c r="J134" s="30" t="s">
        <v>21</v>
      </c>
    </row>
    <row r="135" spans="1:15" ht="26.25" customHeight="1" thickBot="1" x14ac:dyDescent="0.3">
      <c r="A135" s="410"/>
      <c r="B135" s="428"/>
      <c r="C135" s="31" t="s">
        <v>18</v>
      </c>
      <c r="D135" s="410"/>
      <c r="E135" s="405"/>
      <c r="F135" s="31" t="s">
        <v>27</v>
      </c>
      <c r="G135" s="31" t="s">
        <v>18</v>
      </c>
      <c r="H135" s="410"/>
      <c r="I135" s="405"/>
      <c r="J135" s="31" t="s">
        <v>28</v>
      </c>
    </row>
    <row r="136" spans="1:15" ht="15.75" thickBot="1" x14ac:dyDescent="0.3">
      <c r="A136" s="179">
        <v>1</v>
      </c>
      <c r="B136" s="31">
        <f>A136+1</f>
        <v>2</v>
      </c>
      <c r="C136" s="115">
        <f t="shared" ref="C136:J136" si="16">B136+1</f>
        <v>3</v>
      </c>
      <c r="D136" s="115">
        <f t="shared" si="16"/>
        <v>4</v>
      </c>
      <c r="E136" s="115">
        <f t="shared" si="16"/>
        <v>5</v>
      </c>
      <c r="F136" s="115">
        <f t="shared" si="16"/>
        <v>6</v>
      </c>
      <c r="G136" s="115">
        <f t="shared" si="16"/>
        <v>7</v>
      </c>
      <c r="H136" s="115">
        <f t="shared" si="16"/>
        <v>8</v>
      </c>
      <c r="I136" s="115">
        <f t="shared" si="16"/>
        <v>9</v>
      </c>
      <c r="J136" s="115">
        <f t="shared" si="16"/>
        <v>10</v>
      </c>
    </row>
    <row r="137" spans="1:15" ht="15.75" thickBot="1" x14ac:dyDescent="0.3">
      <c r="A137" s="180"/>
      <c r="B137" s="36" t="s">
        <v>6</v>
      </c>
      <c r="C137" s="37"/>
      <c r="D137" s="37"/>
      <c r="E137" s="37"/>
      <c r="F137" s="37"/>
      <c r="G137" s="37"/>
      <c r="H137" s="37"/>
      <c r="I137" s="37"/>
      <c r="J137" s="37"/>
    </row>
    <row r="138" spans="1:15" ht="15.75" thickBot="1" x14ac:dyDescent="0.3">
      <c r="A138" s="41"/>
      <c r="B138" s="34" t="s">
        <v>7</v>
      </c>
      <c r="C138" s="37"/>
      <c r="D138" s="37"/>
      <c r="E138" s="37"/>
      <c r="F138" s="37"/>
      <c r="G138" s="37"/>
      <c r="H138" s="37"/>
      <c r="I138" s="37"/>
      <c r="J138" s="37"/>
    </row>
    <row r="139" spans="1:15" ht="13.5" customHeight="1" x14ac:dyDescent="0.25">
      <c r="A139" s="1"/>
    </row>
    <row r="140" spans="1:15" ht="21.75" customHeight="1" x14ac:dyDescent="0.25">
      <c r="A140" s="402" t="s">
        <v>173</v>
      </c>
      <c r="B140" s="402"/>
      <c r="C140" s="402"/>
      <c r="D140" s="402"/>
      <c r="E140" s="402"/>
      <c r="F140" s="402"/>
      <c r="G140" s="402"/>
      <c r="H140" s="402"/>
      <c r="I140" s="402"/>
      <c r="J140" s="402"/>
      <c r="K140" s="402"/>
      <c r="L140" s="402"/>
    </row>
    <row r="141" spans="1:15" ht="18.75" customHeight="1" x14ac:dyDescent="0.25">
      <c r="A141" s="402" t="s">
        <v>261</v>
      </c>
      <c r="B141" s="402"/>
      <c r="C141" s="402"/>
      <c r="D141" s="402"/>
      <c r="E141" s="402"/>
      <c r="F141" s="402"/>
      <c r="G141" s="402"/>
      <c r="H141" s="402"/>
      <c r="I141" s="402"/>
      <c r="J141" s="402"/>
      <c r="K141" s="402"/>
      <c r="L141" s="402"/>
    </row>
    <row r="142" spans="1:15" ht="15.75" thickBot="1" x14ac:dyDescent="0.3">
      <c r="A142" s="369" t="s">
        <v>114</v>
      </c>
      <c r="B142" s="369"/>
      <c r="C142" s="369"/>
      <c r="D142" s="369"/>
      <c r="E142" s="369"/>
      <c r="F142" s="369"/>
      <c r="G142" s="369"/>
      <c r="H142" s="369"/>
      <c r="I142" s="369"/>
      <c r="J142" s="369"/>
      <c r="K142" s="369"/>
      <c r="L142" s="369"/>
      <c r="M142" s="369"/>
      <c r="N142" s="369"/>
    </row>
    <row r="143" spans="1:15" ht="23.25" customHeight="1" thickBot="1" x14ac:dyDescent="0.3">
      <c r="A143" s="385" t="s">
        <v>113</v>
      </c>
      <c r="B143" s="409" t="s">
        <v>2</v>
      </c>
      <c r="C143" s="406" t="s">
        <v>262</v>
      </c>
      <c r="D143" s="407"/>
      <c r="E143" s="407"/>
      <c r="F143" s="408"/>
      <c r="G143" s="406" t="s">
        <v>253</v>
      </c>
      <c r="H143" s="407"/>
      <c r="I143" s="407"/>
      <c r="J143" s="408"/>
      <c r="K143" s="406" t="s">
        <v>254</v>
      </c>
      <c r="L143" s="407"/>
      <c r="M143" s="407"/>
      <c r="N143" s="408"/>
    </row>
    <row r="144" spans="1:15" ht="20.25" customHeight="1" x14ac:dyDescent="0.25">
      <c r="A144" s="412"/>
      <c r="B144" s="414"/>
      <c r="C144" s="35" t="s">
        <v>17</v>
      </c>
      <c r="D144" s="409" t="s">
        <v>26</v>
      </c>
      <c r="E144" s="404" t="s">
        <v>20</v>
      </c>
      <c r="F144" s="30" t="s">
        <v>21</v>
      </c>
      <c r="G144" s="30" t="s">
        <v>17</v>
      </c>
      <c r="H144" s="409" t="s">
        <v>26</v>
      </c>
      <c r="I144" s="404" t="s">
        <v>20</v>
      </c>
      <c r="J144" s="30" t="s">
        <v>21</v>
      </c>
      <c r="K144" s="30" t="s">
        <v>17</v>
      </c>
      <c r="L144" s="409" t="s">
        <v>26</v>
      </c>
      <c r="M144" s="404" t="s">
        <v>20</v>
      </c>
      <c r="N144" s="35" t="s">
        <v>21</v>
      </c>
    </row>
    <row r="145" spans="1:14" ht="21" customHeight="1" thickBot="1" x14ac:dyDescent="0.3">
      <c r="A145" s="413"/>
      <c r="B145" s="410"/>
      <c r="C145" s="32" t="s">
        <v>18</v>
      </c>
      <c r="D145" s="410"/>
      <c r="E145" s="405"/>
      <c r="F145" s="31" t="s">
        <v>27</v>
      </c>
      <c r="G145" s="31" t="s">
        <v>18</v>
      </c>
      <c r="H145" s="410"/>
      <c r="I145" s="405"/>
      <c r="J145" s="31" t="s">
        <v>28</v>
      </c>
      <c r="K145" s="31" t="s">
        <v>18</v>
      </c>
      <c r="L145" s="410"/>
      <c r="M145" s="405"/>
      <c r="N145" s="32" t="s">
        <v>29</v>
      </c>
    </row>
    <row r="146" spans="1:14" ht="12.75" customHeight="1" thickBot="1" x14ac:dyDescent="0.3">
      <c r="A146" s="38">
        <v>1</v>
      </c>
      <c r="B146" s="39">
        <v>2</v>
      </c>
      <c r="C146" s="39">
        <v>3</v>
      </c>
      <c r="D146" s="39">
        <v>4</v>
      </c>
      <c r="E146" s="39">
        <v>5</v>
      </c>
      <c r="F146" s="39">
        <v>6</v>
      </c>
      <c r="G146" s="39">
        <v>7</v>
      </c>
      <c r="H146" s="39">
        <v>8</v>
      </c>
      <c r="I146" s="39">
        <v>9</v>
      </c>
      <c r="J146" s="39">
        <v>10</v>
      </c>
      <c r="K146" s="40">
        <v>11</v>
      </c>
      <c r="L146" s="41">
        <v>12</v>
      </c>
      <c r="M146" s="42">
        <v>13</v>
      </c>
      <c r="N146" s="39">
        <v>14</v>
      </c>
    </row>
    <row r="147" spans="1:14" ht="51.75" customHeight="1" thickBot="1" x14ac:dyDescent="0.3">
      <c r="A147" s="141" t="s">
        <v>140</v>
      </c>
      <c r="B147" s="110" t="s">
        <v>287</v>
      </c>
      <c r="C147" s="276">
        <f>C75</f>
        <v>4268605</v>
      </c>
      <c r="D147" s="276">
        <f>D89</f>
        <v>0</v>
      </c>
      <c r="E147" s="276">
        <f>E89</f>
        <v>0</v>
      </c>
      <c r="F147" s="276">
        <f>C147+D147</f>
        <v>4268605</v>
      </c>
      <c r="G147" s="277">
        <f>G42</f>
        <v>6982371</v>
      </c>
      <c r="H147" s="277">
        <f>H89</f>
        <v>0</v>
      </c>
      <c r="I147" s="277">
        <f>I89</f>
        <v>0</v>
      </c>
      <c r="J147" s="277">
        <f>G147+H147</f>
        <v>6982371</v>
      </c>
      <c r="K147" s="296">
        <f>K75</f>
        <v>11819076</v>
      </c>
      <c r="L147" s="297">
        <f>L89</f>
        <v>0</v>
      </c>
      <c r="M147" s="298">
        <f>M89</f>
        <v>0</v>
      </c>
      <c r="N147" s="299">
        <f>K147+L147</f>
        <v>11819076</v>
      </c>
    </row>
    <row r="148" spans="1:14" ht="15.75" thickBot="1" x14ac:dyDescent="0.3">
      <c r="A148" s="95"/>
      <c r="B148" s="93" t="s">
        <v>7</v>
      </c>
      <c r="C148" s="152">
        <f>C147</f>
        <v>4268605</v>
      </c>
      <c r="D148" s="152">
        <f t="shared" ref="D148:M148" si="17">D147</f>
        <v>0</v>
      </c>
      <c r="E148" s="152">
        <f t="shared" si="17"/>
        <v>0</v>
      </c>
      <c r="F148" s="152">
        <f>C148+D148</f>
        <v>4268605</v>
      </c>
      <c r="G148" s="152">
        <f t="shared" si="17"/>
        <v>6982371</v>
      </c>
      <c r="H148" s="152">
        <f t="shared" si="17"/>
        <v>0</v>
      </c>
      <c r="I148" s="152">
        <f t="shared" si="17"/>
        <v>0</v>
      </c>
      <c r="J148" s="152">
        <f>G148+H148</f>
        <v>6982371</v>
      </c>
      <c r="K148" s="152">
        <f t="shared" si="17"/>
        <v>11819076</v>
      </c>
      <c r="L148" s="152">
        <f t="shared" si="17"/>
        <v>0</v>
      </c>
      <c r="M148" s="152">
        <f t="shared" si="17"/>
        <v>0</v>
      </c>
      <c r="N148" s="152">
        <f>K148+L148</f>
        <v>11819076</v>
      </c>
    </row>
    <row r="149" spans="1:14" ht="13.5" customHeight="1" x14ac:dyDescent="0.25">
      <c r="A149" s="43"/>
    </row>
    <row r="150" spans="1:14" ht="21" hidden="1" customHeight="1" x14ac:dyDescent="0.25">
      <c r="A150" s="1"/>
    </row>
    <row r="151" spans="1:14" ht="18.75" customHeight="1" x14ac:dyDescent="0.25">
      <c r="A151" s="402" t="s">
        <v>263</v>
      </c>
      <c r="B151" s="402"/>
      <c r="C151" s="402"/>
      <c r="D151" s="402"/>
      <c r="E151" s="402"/>
      <c r="F151" s="402"/>
      <c r="G151" s="402"/>
      <c r="H151" s="402"/>
      <c r="I151" s="402"/>
      <c r="J151" s="402"/>
      <c r="K151" s="402"/>
      <c r="L151" s="402"/>
      <c r="M151" s="402"/>
      <c r="N151" s="402"/>
    </row>
    <row r="152" spans="1:14" ht="16.5" customHeight="1" thickBot="1" x14ac:dyDescent="0.3">
      <c r="A152" s="369" t="s">
        <v>114</v>
      </c>
      <c r="B152" s="369"/>
      <c r="C152" s="369"/>
      <c r="D152" s="369"/>
      <c r="E152" s="369"/>
      <c r="F152" s="369"/>
      <c r="G152" s="369"/>
      <c r="H152" s="369"/>
      <c r="I152" s="369"/>
      <c r="J152" s="369"/>
    </row>
    <row r="153" spans="1:14" ht="15.75" customHeight="1" thickBot="1" x14ac:dyDescent="0.3">
      <c r="A153" s="385" t="s">
        <v>115</v>
      </c>
      <c r="B153" s="409" t="s">
        <v>2</v>
      </c>
      <c r="C153" s="406" t="s">
        <v>239</v>
      </c>
      <c r="D153" s="407"/>
      <c r="E153" s="407"/>
      <c r="F153" s="408"/>
      <c r="G153" s="406" t="s">
        <v>256</v>
      </c>
      <c r="H153" s="407"/>
      <c r="I153" s="407"/>
      <c r="J153" s="408"/>
    </row>
    <row r="154" spans="1:14" ht="20.25" customHeight="1" x14ac:dyDescent="0.25">
      <c r="A154" s="412"/>
      <c r="B154" s="414"/>
      <c r="C154" s="35" t="s">
        <v>17</v>
      </c>
      <c r="D154" s="409" t="s">
        <v>26</v>
      </c>
      <c r="E154" s="404" t="s">
        <v>20</v>
      </c>
      <c r="F154" s="30" t="s">
        <v>21</v>
      </c>
      <c r="G154" s="30" t="s">
        <v>17</v>
      </c>
      <c r="H154" s="409" t="s">
        <v>26</v>
      </c>
      <c r="I154" s="404" t="s">
        <v>20</v>
      </c>
      <c r="J154" s="30" t="s">
        <v>21</v>
      </c>
    </row>
    <row r="155" spans="1:14" ht="16.5" customHeight="1" thickBot="1" x14ac:dyDescent="0.3">
      <c r="A155" s="413"/>
      <c r="B155" s="410"/>
      <c r="C155" s="32" t="s">
        <v>18</v>
      </c>
      <c r="D155" s="410"/>
      <c r="E155" s="405"/>
      <c r="F155" s="31" t="s">
        <v>27</v>
      </c>
      <c r="G155" s="31" t="s">
        <v>18</v>
      </c>
      <c r="H155" s="410"/>
      <c r="I155" s="405"/>
      <c r="J155" s="31" t="s">
        <v>28</v>
      </c>
    </row>
    <row r="156" spans="1:14" ht="15.75" customHeight="1" thickBot="1" x14ac:dyDescent="0.3">
      <c r="A156" s="38">
        <v>1</v>
      </c>
      <c r="B156" s="39">
        <v>2</v>
      </c>
      <c r="C156" s="39">
        <v>3</v>
      </c>
      <c r="D156" s="39">
        <v>4</v>
      </c>
      <c r="E156" s="39">
        <v>5</v>
      </c>
      <c r="F156" s="39">
        <v>6</v>
      </c>
      <c r="G156" s="39">
        <v>7</v>
      </c>
      <c r="H156" s="39">
        <v>8</v>
      </c>
      <c r="I156" s="39">
        <v>9</v>
      </c>
      <c r="J156" s="39">
        <v>10</v>
      </c>
    </row>
    <row r="157" spans="1:14" ht="50.25" customHeight="1" thickBot="1" x14ac:dyDescent="0.3">
      <c r="A157" s="121"/>
      <c r="B157" s="110" t="s">
        <v>287</v>
      </c>
      <c r="C157" s="299">
        <f>C111</f>
        <v>12384751</v>
      </c>
      <c r="D157" s="299">
        <f>D125</f>
        <v>0</v>
      </c>
      <c r="E157" s="299">
        <f>E125</f>
        <v>0</v>
      </c>
      <c r="F157" s="299">
        <f>C157+D157</f>
        <v>12384751</v>
      </c>
      <c r="G157" s="299">
        <f>G111</f>
        <v>13244014.379999999</v>
      </c>
      <c r="H157" s="299">
        <f>H125</f>
        <v>0</v>
      </c>
      <c r="I157" s="299">
        <f>I125</f>
        <v>0</v>
      </c>
      <c r="J157" s="299">
        <f>G157+H157</f>
        <v>13244014.379999999</v>
      </c>
    </row>
    <row r="158" spans="1:14" ht="18" customHeight="1" thickBot="1" x14ac:dyDescent="0.3">
      <c r="A158" s="95"/>
      <c r="B158" s="93" t="s">
        <v>7</v>
      </c>
      <c r="C158" s="152">
        <f>C157</f>
        <v>12384751</v>
      </c>
      <c r="D158" s="152">
        <f t="shared" ref="D158:E158" si="18">D157</f>
        <v>0</v>
      </c>
      <c r="E158" s="152">
        <f t="shared" si="18"/>
        <v>0</v>
      </c>
      <c r="F158" s="152">
        <f>C158+D158</f>
        <v>12384751</v>
      </c>
      <c r="G158" s="152">
        <f>G157</f>
        <v>13244014.379999999</v>
      </c>
      <c r="H158" s="152">
        <f t="shared" ref="H158:I158" si="19">H157</f>
        <v>0</v>
      </c>
      <c r="I158" s="152">
        <f t="shared" si="19"/>
        <v>0</v>
      </c>
      <c r="J158" s="152">
        <f>G158+H158</f>
        <v>13244014.379999999</v>
      </c>
    </row>
    <row r="159" spans="1:14" ht="12" customHeight="1" x14ac:dyDescent="0.25">
      <c r="A159" s="2"/>
    </row>
    <row r="160" spans="1:14" ht="20.25" customHeight="1" x14ac:dyDescent="0.25">
      <c r="A160" s="402" t="s">
        <v>30</v>
      </c>
      <c r="B160" s="402"/>
      <c r="C160" s="402"/>
      <c r="D160" s="402"/>
      <c r="E160" s="402"/>
      <c r="F160" s="402"/>
      <c r="G160" s="402"/>
      <c r="H160" s="402"/>
      <c r="I160" s="402"/>
      <c r="J160" s="402"/>
      <c r="K160" s="402"/>
      <c r="L160" s="402"/>
    </row>
    <row r="161" spans="1:14" ht="22.5" customHeight="1" x14ac:dyDescent="0.25">
      <c r="A161" s="402" t="s">
        <v>264</v>
      </c>
      <c r="B161" s="402"/>
      <c r="C161" s="402"/>
      <c r="D161" s="402"/>
      <c r="E161" s="402"/>
      <c r="F161" s="402"/>
      <c r="G161" s="402"/>
      <c r="H161" s="402"/>
      <c r="I161" s="402"/>
      <c r="J161" s="402"/>
      <c r="K161" s="402"/>
    </row>
    <row r="162" spans="1:14" ht="11.25" customHeight="1" x14ac:dyDescent="0.25">
      <c r="A162" s="28" t="s">
        <v>31</v>
      </c>
    </row>
    <row r="163" spans="1:14" ht="15.75" customHeight="1" x14ac:dyDescent="0.25">
      <c r="A163" s="370" t="s">
        <v>113</v>
      </c>
      <c r="B163" s="400" t="s">
        <v>32</v>
      </c>
      <c r="C163" s="400" t="s">
        <v>33</v>
      </c>
      <c r="D163" s="400" t="s">
        <v>34</v>
      </c>
      <c r="E163" s="400" t="s">
        <v>252</v>
      </c>
      <c r="F163" s="400"/>
      <c r="G163" s="400"/>
      <c r="H163" s="400" t="s">
        <v>253</v>
      </c>
      <c r="I163" s="400"/>
      <c r="J163" s="400"/>
      <c r="K163" s="411" t="s">
        <v>254</v>
      </c>
      <c r="L163" s="411"/>
      <c r="M163" s="411"/>
    </row>
    <row r="164" spans="1:14" ht="30.75" customHeight="1" x14ac:dyDescent="0.25">
      <c r="A164" s="370"/>
      <c r="B164" s="400"/>
      <c r="C164" s="400"/>
      <c r="D164" s="400"/>
      <c r="E164" s="206" t="s">
        <v>35</v>
      </c>
      <c r="F164" s="206" t="s">
        <v>26</v>
      </c>
      <c r="G164" s="206" t="s">
        <v>116</v>
      </c>
      <c r="H164" s="206" t="s">
        <v>35</v>
      </c>
      <c r="I164" s="206" t="s">
        <v>26</v>
      </c>
      <c r="J164" s="206" t="s">
        <v>117</v>
      </c>
      <c r="K164" s="206" t="s">
        <v>35</v>
      </c>
      <c r="L164" s="206" t="s">
        <v>26</v>
      </c>
      <c r="M164" s="217" t="s">
        <v>118</v>
      </c>
    </row>
    <row r="165" spans="1:14" x14ac:dyDescent="0.25">
      <c r="A165" s="206">
        <v>1</v>
      </c>
      <c r="B165" s="206">
        <v>2</v>
      </c>
      <c r="C165" s="206">
        <v>3</v>
      </c>
      <c r="D165" s="206">
        <v>4</v>
      </c>
      <c r="E165" s="206">
        <v>5</v>
      </c>
      <c r="F165" s="206">
        <f>E165+1</f>
        <v>6</v>
      </c>
      <c r="G165" s="206">
        <f t="shared" ref="G165:M165" si="20">F165+1</f>
        <v>7</v>
      </c>
      <c r="H165" s="206">
        <f t="shared" si="20"/>
        <v>8</v>
      </c>
      <c r="I165" s="206">
        <f t="shared" si="20"/>
        <v>9</v>
      </c>
      <c r="J165" s="206">
        <f t="shared" si="20"/>
        <v>10</v>
      </c>
      <c r="K165" s="206">
        <f t="shared" si="20"/>
        <v>11</v>
      </c>
      <c r="L165" s="206">
        <f t="shared" si="20"/>
        <v>12</v>
      </c>
      <c r="M165" s="206">
        <f t="shared" si="20"/>
        <v>13</v>
      </c>
    </row>
    <row r="166" spans="1:14" ht="16.5" customHeight="1" x14ac:dyDescent="0.25">
      <c r="A166" s="142" t="s">
        <v>140</v>
      </c>
      <c r="B166" s="215" t="s">
        <v>89</v>
      </c>
      <c r="C166" s="206"/>
      <c r="D166" s="206"/>
      <c r="E166" s="206"/>
      <c r="F166" s="206"/>
      <c r="G166" s="206"/>
      <c r="H166" s="206"/>
      <c r="I166" s="206"/>
      <c r="J166" s="206"/>
      <c r="K166" s="206"/>
      <c r="L166" s="206"/>
      <c r="M166" s="139"/>
    </row>
    <row r="167" spans="1:14" ht="18.75" customHeight="1" x14ac:dyDescent="0.25">
      <c r="A167" s="210"/>
      <c r="B167" s="403" t="s">
        <v>290</v>
      </c>
      <c r="C167" s="403"/>
      <c r="D167" s="403"/>
      <c r="E167" s="403"/>
      <c r="F167" s="403"/>
      <c r="G167" s="403"/>
      <c r="H167" s="403"/>
      <c r="I167" s="403"/>
      <c r="J167" s="403"/>
      <c r="K167" s="139"/>
      <c r="L167" s="139"/>
      <c r="M167" s="139"/>
    </row>
    <row r="168" spans="1:14" ht="17.25" customHeight="1" x14ac:dyDescent="0.25">
      <c r="A168" s="211"/>
      <c r="B168" s="106" t="s">
        <v>36</v>
      </c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139"/>
    </row>
    <row r="169" spans="1:14" ht="24" customHeight="1" x14ac:dyDescent="0.25">
      <c r="A169" s="142" t="s">
        <v>294</v>
      </c>
      <c r="B169" s="98" t="s">
        <v>90</v>
      </c>
      <c r="C169" s="214" t="s">
        <v>92</v>
      </c>
      <c r="D169" s="153" t="s">
        <v>93</v>
      </c>
      <c r="E169" s="100">
        <f>'Додаток 1'!E21</f>
        <v>17</v>
      </c>
      <c r="F169" s="278"/>
      <c r="G169" s="100">
        <f>E169+F169</f>
        <v>17</v>
      </c>
      <c r="H169" s="280">
        <v>17</v>
      </c>
      <c r="I169" s="280"/>
      <c r="J169" s="280">
        <f>H169+I169</f>
        <v>17</v>
      </c>
      <c r="K169" s="214">
        <v>17</v>
      </c>
      <c r="L169" s="212"/>
      <c r="M169" s="300">
        <f>K169+L169</f>
        <v>17</v>
      </c>
    </row>
    <row r="170" spans="1:14" ht="17.25" customHeight="1" x14ac:dyDescent="0.25">
      <c r="A170" s="213"/>
      <c r="B170" s="98" t="s">
        <v>91</v>
      </c>
      <c r="C170" s="214" t="s">
        <v>92</v>
      </c>
      <c r="D170" s="153" t="s">
        <v>93</v>
      </c>
      <c r="E170" s="100">
        <f>'Додаток 1'!E22</f>
        <v>17</v>
      </c>
      <c r="F170" s="278"/>
      <c r="G170" s="100">
        <f t="shared" ref="G170:G199" si="21">E170+F170</f>
        <v>17</v>
      </c>
      <c r="H170" s="280">
        <f>'Додаток 1'!F22</f>
        <v>17</v>
      </c>
      <c r="I170" s="280"/>
      <c r="J170" s="280">
        <f t="shared" ref="J170:J198" si="22">H170+I170</f>
        <v>17</v>
      </c>
      <c r="K170" s="214">
        <v>17</v>
      </c>
      <c r="L170" s="212"/>
      <c r="M170" s="300">
        <f t="shared" ref="M170:M198" si="23">K170+L170</f>
        <v>17</v>
      </c>
    </row>
    <row r="171" spans="1:14" ht="16.5" customHeight="1" x14ac:dyDescent="0.25">
      <c r="A171" s="213"/>
      <c r="B171" s="98" t="s">
        <v>291</v>
      </c>
      <c r="C171" s="214" t="s">
        <v>92</v>
      </c>
      <c r="D171" s="153" t="s">
        <v>93</v>
      </c>
      <c r="E171" s="279">
        <v>9</v>
      </c>
      <c r="F171" s="278"/>
      <c r="G171" s="100">
        <f t="shared" si="21"/>
        <v>9</v>
      </c>
      <c r="H171" s="280">
        <v>8</v>
      </c>
      <c r="I171" s="281"/>
      <c r="J171" s="280">
        <f t="shared" si="22"/>
        <v>8</v>
      </c>
      <c r="K171" s="214">
        <v>8</v>
      </c>
      <c r="L171" s="212"/>
      <c r="M171" s="300">
        <f t="shared" si="23"/>
        <v>8</v>
      </c>
    </row>
    <row r="172" spans="1:14" ht="16.5" customHeight="1" x14ac:dyDescent="0.25">
      <c r="A172" s="213"/>
      <c r="B172" s="98" t="s">
        <v>292</v>
      </c>
      <c r="C172" s="214" t="s">
        <v>92</v>
      </c>
      <c r="D172" s="153" t="s">
        <v>93</v>
      </c>
      <c r="E172" s="279">
        <v>8</v>
      </c>
      <c r="F172" s="278"/>
      <c r="G172" s="100">
        <f t="shared" si="21"/>
        <v>8</v>
      </c>
      <c r="H172" s="280">
        <v>9</v>
      </c>
      <c r="I172" s="281"/>
      <c r="J172" s="280">
        <f t="shared" si="22"/>
        <v>9</v>
      </c>
      <c r="K172" s="214">
        <v>9</v>
      </c>
      <c r="L172" s="212"/>
      <c r="M172" s="300">
        <f t="shared" si="23"/>
        <v>9</v>
      </c>
    </row>
    <row r="173" spans="1:14" ht="48.75" customHeight="1" x14ac:dyDescent="0.25">
      <c r="A173" s="142" t="s">
        <v>295</v>
      </c>
      <c r="B173" s="98" t="s">
        <v>296</v>
      </c>
      <c r="C173" s="214" t="s">
        <v>149</v>
      </c>
      <c r="D173" s="153" t="s">
        <v>297</v>
      </c>
      <c r="E173" s="279">
        <v>226120</v>
      </c>
      <c r="F173" s="278"/>
      <c r="G173" s="100">
        <f t="shared" si="21"/>
        <v>226120</v>
      </c>
      <c r="H173" s="280">
        <v>393674</v>
      </c>
      <c r="I173" s="281"/>
      <c r="J173" s="280">
        <f t="shared" si="22"/>
        <v>393674</v>
      </c>
      <c r="K173" s="214">
        <v>336674</v>
      </c>
      <c r="L173" s="212"/>
      <c r="M173" s="301">
        <f t="shared" si="23"/>
        <v>336674</v>
      </c>
    </row>
    <row r="174" spans="1:14" ht="27" customHeight="1" x14ac:dyDescent="0.25">
      <c r="A174" s="142" t="s">
        <v>298</v>
      </c>
      <c r="B174" s="336" t="s">
        <v>299</v>
      </c>
      <c r="C174" s="214" t="s">
        <v>149</v>
      </c>
      <c r="D174" s="153" t="s">
        <v>297</v>
      </c>
      <c r="E174" s="279">
        <v>3809238</v>
      </c>
      <c r="F174" s="278"/>
      <c r="G174" s="100">
        <f t="shared" si="21"/>
        <v>3809238</v>
      </c>
      <c r="H174" s="280">
        <v>6071962</v>
      </c>
      <c r="I174" s="281"/>
      <c r="J174" s="280">
        <f t="shared" si="22"/>
        <v>6071962</v>
      </c>
      <c r="K174" s="214">
        <v>11024124</v>
      </c>
      <c r="L174" s="212"/>
      <c r="M174" s="301">
        <f t="shared" si="23"/>
        <v>11024124</v>
      </c>
    </row>
    <row r="175" spans="1:14" ht="28.5" customHeight="1" x14ac:dyDescent="0.25">
      <c r="A175" s="142" t="s">
        <v>300</v>
      </c>
      <c r="B175" s="98" t="s">
        <v>302</v>
      </c>
      <c r="C175" s="214" t="s">
        <v>149</v>
      </c>
      <c r="D175" s="153" t="s">
        <v>297</v>
      </c>
      <c r="E175" s="279">
        <v>133482</v>
      </c>
      <c r="F175" s="278"/>
      <c r="G175" s="100">
        <f t="shared" si="21"/>
        <v>133482</v>
      </c>
      <c r="H175" s="280">
        <v>165776</v>
      </c>
      <c r="I175" s="281"/>
      <c r="J175" s="280">
        <f t="shared" si="22"/>
        <v>165776</v>
      </c>
      <c r="K175" s="214">
        <v>182354</v>
      </c>
      <c r="L175" s="212"/>
      <c r="M175" s="301">
        <f t="shared" si="23"/>
        <v>182354</v>
      </c>
    </row>
    <row r="176" spans="1:14" ht="23.25" customHeight="1" x14ac:dyDescent="0.25">
      <c r="A176" s="142" t="s">
        <v>301</v>
      </c>
      <c r="B176" s="98" t="s">
        <v>303</v>
      </c>
      <c r="C176" s="214" t="s">
        <v>149</v>
      </c>
      <c r="D176" s="153" t="s">
        <v>297</v>
      </c>
      <c r="E176" s="279">
        <v>99765</v>
      </c>
      <c r="F176" s="278"/>
      <c r="G176" s="100">
        <f t="shared" si="21"/>
        <v>99765</v>
      </c>
      <c r="H176" s="280">
        <v>350959</v>
      </c>
      <c r="I176" s="281"/>
      <c r="J176" s="280">
        <f t="shared" si="22"/>
        <v>350959</v>
      </c>
      <c r="K176" s="214">
        <v>275924</v>
      </c>
      <c r="L176" s="212"/>
      <c r="M176" s="300">
        <f t="shared" si="23"/>
        <v>275924</v>
      </c>
      <c r="N176" s="337"/>
    </row>
    <row r="177" spans="1:13" ht="14.25" customHeight="1" x14ac:dyDescent="0.25">
      <c r="A177" s="338">
        <v>2</v>
      </c>
      <c r="B177" s="106" t="s">
        <v>37</v>
      </c>
      <c r="C177" s="212"/>
      <c r="D177" s="212"/>
      <c r="E177" s="278"/>
      <c r="F177" s="278"/>
      <c r="G177" s="100"/>
      <c r="H177" s="281"/>
      <c r="I177" s="281"/>
      <c r="J177" s="280"/>
      <c r="K177" s="212"/>
      <c r="L177" s="212"/>
      <c r="M177" s="300"/>
    </row>
    <row r="178" spans="1:13" ht="35.25" customHeight="1" x14ac:dyDescent="0.25">
      <c r="A178" s="142" t="s">
        <v>305</v>
      </c>
      <c r="B178" s="98" t="s">
        <v>304</v>
      </c>
      <c r="C178" s="214" t="s">
        <v>92</v>
      </c>
      <c r="D178" s="111" t="s">
        <v>99</v>
      </c>
      <c r="E178" s="280">
        <v>3315</v>
      </c>
      <c r="F178" s="281"/>
      <c r="G178" s="280">
        <f t="shared" si="21"/>
        <v>3315</v>
      </c>
      <c r="H178" s="280">
        <f>'Додаток 1'!F24</f>
        <v>3500</v>
      </c>
      <c r="I178" s="280"/>
      <c r="J178" s="280">
        <f t="shared" si="22"/>
        <v>3500</v>
      </c>
      <c r="K178" s="214">
        <f>'Додаток 1'!G24</f>
        <v>4500</v>
      </c>
      <c r="L178" s="212"/>
      <c r="M178" s="301">
        <f t="shared" si="23"/>
        <v>4500</v>
      </c>
    </row>
    <row r="179" spans="1:13" ht="48" customHeight="1" x14ac:dyDescent="0.25">
      <c r="A179" s="142" t="s">
        <v>306</v>
      </c>
      <c r="B179" s="98" t="s">
        <v>307</v>
      </c>
      <c r="C179" s="214" t="s">
        <v>92</v>
      </c>
      <c r="D179" s="111" t="s">
        <v>99</v>
      </c>
      <c r="E179" s="280">
        <v>68</v>
      </c>
      <c r="F179" s="281"/>
      <c r="G179" s="280">
        <f t="shared" si="21"/>
        <v>68</v>
      </c>
      <c r="H179" s="280">
        <f>'Додаток 1'!F25</f>
        <v>88</v>
      </c>
      <c r="I179" s="280"/>
      <c r="J179" s="280">
        <f t="shared" si="22"/>
        <v>88</v>
      </c>
      <c r="K179" s="214">
        <f>'Додаток 1'!G25</f>
        <v>136</v>
      </c>
      <c r="L179" s="212"/>
      <c r="M179" s="301">
        <f t="shared" si="23"/>
        <v>136</v>
      </c>
    </row>
    <row r="180" spans="1:13" ht="21.75" customHeight="1" x14ac:dyDescent="0.25">
      <c r="A180" s="213"/>
      <c r="B180" s="98" t="s">
        <v>96</v>
      </c>
      <c r="C180" s="214" t="s">
        <v>92</v>
      </c>
      <c r="D180" s="98" t="s">
        <v>105</v>
      </c>
      <c r="E180" s="280">
        <v>12</v>
      </c>
      <c r="F180" s="280"/>
      <c r="G180" s="280">
        <f t="shared" si="21"/>
        <v>12</v>
      </c>
      <c r="H180" s="280">
        <f>'Додаток 1'!F26</f>
        <v>17</v>
      </c>
      <c r="I180" s="280"/>
      <c r="J180" s="280">
        <f t="shared" si="22"/>
        <v>17</v>
      </c>
      <c r="K180" s="214">
        <v>34</v>
      </c>
      <c r="L180" s="212"/>
      <c r="M180" s="301">
        <f t="shared" si="23"/>
        <v>34</v>
      </c>
    </row>
    <row r="181" spans="1:13" ht="16.5" customHeight="1" x14ac:dyDescent="0.25">
      <c r="A181" s="213"/>
      <c r="B181" s="98" t="s">
        <v>97</v>
      </c>
      <c r="C181" s="214" t="s">
        <v>92</v>
      </c>
      <c r="D181" s="98" t="s">
        <v>105</v>
      </c>
      <c r="E181" s="280">
        <v>56</v>
      </c>
      <c r="F181" s="280"/>
      <c r="G181" s="280">
        <f t="shared" si="21"/>
        <v>56</v>
      </c>
      <c r="H181" s="280">
        <f>'Додаток 1'!F27</f>
        <v>71</v>
      </c>
      <c r="I181" s="280"/>
      <c r="J181" s="280">
        <f t="shared" si="22"/>
        <v>71</v>
      </c>
      <c r="K181" s="214">
        <v>102</v>
      </c>
      <c r="L181" s="212"/>
      <c r="M181" s="301">
        <f t="shared" si="23"/>
        <v>102</v>
      </c>
    </row>
    <row r="182" spans="1:13" ht="29.25" customHeight="1" x14ac:dyDescent="0.25">
      <c r="A182" s="142" t="s">
        <v>308</v>
      </c>
      <c r="B182" s="98" t="s">
        <v>309</v>
      </c>
      <c r="C182" s="214"/>
      <c r="D182" s="98"/>
      <c r="E182" s="280">
        <v>109</v>
      </c>
      <c r="F182" s="280"/>
      <c r="G182" s="280">
        <f t="shared" si="21"/>
        <v>109</v>
      </c>
      <c r="H182" s="280">
        <f>H183+H184</f>
        <v>133</v>
      </c>
      <c r="I182" s="280"/>
      <c r="J182" s="280">
        <f t="shared" si="22"/>
        <v>133</v>
      </c>
      <c r="K182" s="214">
        <f>K183+K184</f>
        <v>136</v>
      </c>
      <c r="L182" s="212"/>
      <c r="M182" s="301">
        <f t="shared" si="23"/>
        <v>136</v>
      </c>
    </row>
    <row r="183" spans="1:13" ht="17.25" customHeight="1" x14ac:dyDescent="0.25">
      <c r="A183" s="213"/>
      <c r="B183" s="98" t="s">
        <v>98</v>
      </c>
      <c r="C183" s="214" t="s">
        <v>92</v>
      </c>
      <c r="D183" s="98" t="s">
        <v>105</v>
      </c>
      <c r="E183" s="280">
        <v>12</v>
      </c>
      <c r="F183" s="280"/>
      <c r="G183" s="280">
        <f t="shared" si="21"/>
        <v>12</v>
      </c>
      <c r="H183" s="280">
        <f>'Додаток 1'!F28</f>
        <v>14</v>
      </c>
      <c r="I183" s="280"/>
      <c r="J183" s="280">
        <f t="shared" si="22"/>
        <v>14</v>
      </c>
      <c r="K183" s="214">
        <v>17</v>
      </c>
      <c r="L183" s="214"/>
      <c r="M183" s="301">
        <f t="shared" si="23"/>
        <v>17</v>
      </c>
    </row>
    <row r="184" spans="1:13" ht="18.75" customHeight="1" x14ac:dyDescent="0.25">
      <c r="A184" s="213"/>
      <c r="B184" s="98" t="s">
        <v>310</v>
      </c>
      <c r="C184" s="214" t="s">
        <v>92</v>
      </c>
      <c r="D184" s="98" t="s">
        <v>105</v>
      </c>
      <c r="E184" s="280">
        <v>97</v>
      </c>
      <c r="F184" s="280"/>
      <c r="G184" s="280">
        <f t="shared" si="21"/>
        <v>97</v>
      </c>
      <c r="H184" s="280">
        <v>119</v>
      </c>
      <c r="I184" s="280"/>
      <c r="J184" s="280">
        <f t="shared" si="22"/>
        <v>119</v>
      </c>
      <c r="K184" s="214">
        <v>119</v>
      </c>
      <c r="L184" s="214"/>
      <c r="M184" s="301">
        <f t="shared" si="23"/>
        <v>119</v>
      </c>
    </row>
    <row r="185" spans="1:13" ht="39.75" customHeight="1" x14ac:dyDescent="0.25">
      <c r="A185" s="142" t="s">
        <v>311</v>
      </c>
      <c r="B185" s="98" t="s">
        <v>313</v>
      </c>
      <c r="C185" s="214" t="s">
        <v>92</v>
      </c>
      <c r="D185" s="98" t="s">
        <v>315</v>
      </c>
      <c r="E185" s="280">
        <v>5</v>
      </c>
      <c r="F185" s="280"/>
      <c r="G185" s="280">
        <f t="shared" si="21"/>
        <v>5</v>
      </c>
      <c r="H185" s="280">
        <v>5</v>
      </c>
      <c r="I185" s="280"/>
      <c r="J185" s="280">
        <f t="shared" si="22"/>
        <v>5</v>
      </c>
      <c r="K185" s="214">
        <v>5</v>
      </c>
      <c r="L185" s="214"/>
      <c r="M185" s="301">
        <f t="shared" si="23"/>
        <v>5</v>
      </c>
    </row>
    <row r="186" spans="1:13" ht="87" customHeight="1" x14ac:dyDescent="0.25">
      <c r="A186" s="142" t="s">
        <v>312</v>
      </c>
      <c r="B186" s="98" t="s">
        <v>314</v>
      </c>
      <c r="C186" s="214" t="s">
        <v>92</v>
      </c>
      <c r="D186" s="98" t="s">
        <v>316</v>
      </c>
      <c r="E186" s="280">
        <v>118</v>
      </c>
      <c r="F186" s="280"/>
      <c r="G186" s="280">
        <f t="shared" si="21"/>
        <v>118</v>
      </c>
      <c r="H186" s="280">
        <v>150</v>
      </c>
      <c r="I186" s="280"/>
      <c r="J186" s="280">
        <f t="shared" si="22"/>
        <v>150</v>
      </c>
      <c r="K186" s="214">
        <v>170</v>
      </c>
      <c r="L186" s="214"/>
      <c r="M186" s="301">
        <f t="shared" si="23"/>
        <v>170</v>
      </c>
    </row>
    <row r="187" spans="1:13" ht="16.5" customHeight="1" x14ac:dyDescent="0.25">
      <c r="A187" s="338">
        <v>3</v>
      </c>
      <c r="B187" s="99" t="s">
        <v>38</v>
      </c>
      <c r="C187" s="212"/>
      <c r="D187" s="212"/>
      <c r="E187" s="278"/>
      <c r="F187" s="278"/>
      <c r="G187" s="100"/>
      <c r="H187" s="281"/>
      <c r="I187" s="281"/>
      <c r="J187" s="280"/>
      <c r="K187" s="212"/>
      <c r="L187" s="212"/>
      <c r="M187" s="301"/>
    </row>
    <row r="188" spans="1:13" ht="35.25" customHeight="1" x14ac:dyDescent="0.25">
      <c r="A188" s="142" t="s">
        <v>318</v>
      </c>
      <c r="B188" s="98" t="s">
        <v>317</v>
      </c>
      <c r="C188" s="100" t="s">
        <v>92</v>
      </c>
      <c r="D188" s="98" t="s">
        <v>101</v>
      </c>
      <c r="E188" s="280">
        <f>'Додаток 1'!E30</f>
        <v>283</v>
      </c>
      <c r="F188" s="281"/>
      <c r="G188" s="280">
        <f t="shared" si="21"/>
        <v>283</v>
      </c>
      <c r="H188" s="280">
        <v>265</v>
      </c>
      <c r="I188" s="281"/>
      <c r="J188" s="280">
        <f t="shared" si="22"/>
        <v>265</v>
      </c>
      <c r="K188" s="214">
        <f>'Додаток 1'!G30</f>
        <v>265</v>
      </c>
      <c r="L188" s="212"/>
      <c r="M188" s="301">
        <f t="shared" si="23"/>
        <v>265</v>
      </c>
    </row>
    <row r="189" spans="1:13" ht="39" customHeight="1" x14ac:dyDescent="0.25">
      <c r="A189" s="142" t="s">
        <v>320</v>
      </c>
      <c r="B189" s="98" t="s">
        <v>319</v>
      </c>
      <c r="C189" s="100" t="s">
        <v>92</v>
      </c>
      <c r="D189" s="98" t="s">
        <v>101</v>
      </c>
      <c r="E189" s="280">
        <f>'Додаток 1'!E31</f>
        <v>4</v>
      </c>
      <c r="F189" s="281"/>
      <c r="G189" s="280">
        <f t="shared" si="21"/>
        <v>4</v>
      </c>
      <c r="H189" s="280">
        <f>'Додаток 1'!F31</f>
        <v>5</v>
      </c>
      <c r="I189" s="281"/>
      <c r="J189" s="280">
        <f t="shared" si="22"/>
        <v>5</v>
      </c>
      <c r="K189" s="214">
        <f>'Додаток 1'!G31</f>
        <v>8</v>
      </c>
      <c r="L189" s="212"/>
      <c r="M189" s="301">
        <f t="shared" si="23"/>
        <v>8</v>
      </c>
    </row>
    <row r="190" spans="1:13" ht="24" x14ac:dyDescent="0.25">
      <c r="A190" s="213"/>
      <c r="B190" s="98" t="s">
        <v>96</v>
      </c>
      <c r="C190" s="100" t="s">
        <v>92</v>
      </c>
      <c r="D190" s="98" t="s">
        <v>101</v>
      </c>
      <c r="E190" s="280">
        <f>'Додаток 1'!E32</f>
        <v>1</v>
      </c>
      <c r="F190" s="281"/>
      <c r="G190" s="280">
        <f t="shared" si="21"/>
        <v>1</v>
      </c>
      <c r="H190" s="280">
        <f>'Додаток 1'!F32</f>
        <v>1</v>
      </c>
      <c r="I190" s="281"/>
      <c r="J190" s="280">
        <f t="shared" si="22"/>
        <v>1</v>
      </c>
      <c r="K190" s="214">
        <f>'Додаток 1'!G32</f>
        <v>2</v>
      </c>
      <c r="L190" s="212"/>
      <c r="M190" s="301">
        <f t="shared" si="23"/>
        <v>2</v>
      </c>
    </row>
    <row r="191" spans="1:13" ht="24" x14ac:dyDescent="0.25">
      <c r="A191" s="213"/>
      <c r="B191" s="98" t="s">
        <v>97</v>
      </c>
      <c r="C191" s="100" t="s">
        <v>92</v>
      </c>
      <c r="D191" s="98" t="s">
        <v>101</v>
      </c>
      <c r="E191" s="280">
        <f>'Додаток 1'!E33</f>
        <v>3</v>
      </c>
      <c r="F191" s="281"/>
      <c r="G191" s="280">
        <f t="shared" si="21"/>
        <v>3</v>
      </c>
      <c r="H191" s="280">
        <f>'Додаток 1'!F33</f>
        <v>4</v>
      </c>
      <c r="I191" s="281"/>
      <c r="J191" s="280">
        <f t="shared" si="22"/>
        <v>4</v>
      </c>
      <c r="K191" s="214">
        <f>'Додаток 1'!G33</f>
        <v>6</v>
      </c>
      <c r="L191" s="212"/>
      <c r="M191" s="301">
        <f t="shared" si="23"/>
        <v>6</v>
      </c>
    </row>
    <row r="192" spans="1:13" ht="36" x14ac:dyDescent="0.25">
      <c r="A192" s="142" t="s">
        <v>321</v>
      </c>
      <c r="B192" s="98" t="s">
        <v>322</v>
      </c>
      <c r="C192" s="100"/>
      <c r="D192" s="98"/>
      <c r="E192" s="280">
        <f>E193+E194</f>
        <v>7</v>
      </c>
      <c r="F192" s="281"/>
      <c r="G192" s="280">
        <f t="shared" si="21"/>
        <v>7</v>
      </c>
      <c r="H192" s="280">
        <f>H193+H194</f>
        <v>8</v>
      </c>
      <c r="I192" s="281"/>
      <c r="J192" s="280">
        <f t="shared" si="22"/>
        <v>8</v>
      </c>
      <c r="K192" s="214">
        <f>K193+K194</f>
        <v>8</v>
      </c>
      <c r="L192" s="212"/>
      <c r="M192" s="301">
        <f t="shared" si="23"/>
        <v>8</v>
      </c>
    </row>
    <row r="193" spans="1:13" ht="22.5" customHeight="1" x14ac:dyDescent="0.25">
      <c r="A193" s="213"/>
      <c r="B193" s="98" t="s">
        <v>98</v>
      </c>
      <c r="C193" s="100" t="s">
        <v>92</v>
      </c>
      <c r="D193" s="98" t="s">
        <v>101</v>
      </c>
      <c r="E193" s="280">
        <f>'Додаток 1'!E34</f>
        <v>1</v>
      </c>
      <c r="F193" s="281"/>
      <c r="G193" s="280">
        <f t="shared" si="21"/>
        <v>1</v>
      </c>
      <c r="H193" s="280">
        <f>'Додаток 1'!F34</f>
        <v>1</v>
      </c>
      <c r="I193" s="281"/>
      <c r="J193" s="280">
        <f t="shared" si="22"/>
        <v>1</v>
      </c>
      <c r="K193" s="214">
        <f>'Додаток 1'!G34</f>
        <v>1</v>
      </c>
      <c r="L193" s="212"/>
      <c r="M193" s="301">
        <f t="shared" si="23"/>
        <v>1</v>
      </c>
    </row>
    <row r="194" spans="1:13" ht="22.5" customHeight="1" x14ac:dyDescent="0.25">
      <c r="A194" s="213"/>
      <c r="B194" s="98" t="s">
        <v>310</v>
      </c>
      <c r="C194" s="100" t="s">
        <v>92</v>
      </c>
      <c r="D194" s="98" t="s">
        <v>101</v>
      </c>
      <c r="E194" s="280">
        <v>6</v>
      </c>
      <c r="F194" s="281"/>
      <c r="G194" s="280">
        <f t="shared" si="21"/>
        <v>6</v>
      </c>
      <c r="H194" s="280">
        <v>7</v>
      </c>
      <c r="I194" s="281"/>
      <c r="J194" s="280">
        <f t="shared" si="22"/>
        <v>7</v>
      </c>
      <c r="K194" s="214">
        <v>7</v>
      </c>
      <c r="L194" s="212"/>
      <c r="M194" s="301">
        <f t="shared" si="23"/>
        <v>7</v>
      </c>
    </row>
    <row r="195" spans="1:13" ht="51.75" customHeight="1" x14ac:dyDescent="0.25">
      <c r="A195" s="142" t="s">
        <v>323</v>
      </c>
      <c r="B195" s="98" t="s">
        <v>328</v>
      </c>
      <c r="C195" s="100" t="s">
        <v>149</v>
      </c>
      <c r="D195" s="98" t="s">
        <v>101</v>
      </c>
      <c r="E195" s="339">
        <f>E174/E170</f>
        <v>224072.82352941178</v>
      </c>
      <c r="F195" s="281"/>
      <c r="G195" s="339">
        <f t="shared" si="21"/>
        <v>224072.82352941178</v>
      </c>
      <c r="H195" s="339">
        <f>H174/H170</f>
        <v>357174.23529411765</v>
      </c>
      <c r="I195" s="281"/>
      <c r="J195" s="339">
        <f t="shared" si="22"/>
        <v>357174.23529411765</v>
      </c>
      <c r="K195" s="339">
        <f>K174/K170</f>
        <v>648477.8823529412</v>
      </c>
      <c r="L195" s="212"/>
      <c r="M195" s="340">
        <f t="shared" si="23"/>
        <v>648477.8823529412</v>
      </c>
    </row>
    <row r="196" spans="1:13" ht="52.5" customHeight="1" x14ac:dyDescent="0.25">
      <c r="A196" s="142" t="s">
        <v>324</v>
      </c>
      <c r="B196" s="98" t="s">
        <v>329</v>
      </c>
      <c r="C196" s="100" t="s">
        <v>149</v>
      </c>
      <c r="D196" s="98" t="s">
        <v>101</v>
      </c>
      <c r="E196" s="339">
        <f>E175/E170</f>
        <v>7851.8823529411766</v>
      </c>
      <c r="F196" s="341"/>
      <c r="G196" s="339">
        <f t="shared" si="21"/>
        <v>7851.8823529411766</v>
      </c>
      <c r="H196" s="339">
        <f>H175/H170</f>
        <v>9751.5294117647063</v>
      </c>
      <c r="I196" s="341"/>
      <c r="J196" s="339">
        <f t="shared" si="22"/>
        <v>9751.5294117647063</v>
      </c>
      <c r="K196" s="339">
        <f>K175/K170</f>
        <v>10726.705882352941</v>
      </c>
      <c r="L196" s="342"/>
      <c r="M196" s="340">
        <f t="shared" si="23"/>
        <v>10726.705882352941</v>
      </c>
    </row>
    <row r="197" spans="1:13" ht="37.5" customHeight="1" x14ac:dyDescent="0.25">
      <c r="A197" s="142" t="s">
        <v>325</v>
      </c>
      <c r="B197" s="98" t="s">
        <v>330</v>
      </c>
      <c r="C197" s="100" t="s">
        <v>149</v>
      </c>
      <c r="D197" s="98" t="s">
        <v>101</v>
      </c>
      <c r="E197" s="339">
        <f>E173/E170</f>
        <v>13301.176470588236</v>
      </c>
      <c r="F197" s="341"/>
      <c r="G197" s="339">
        <f t="shared" si="21"/>
        <v>13301.176470588236</v>
      </c>
      <c r="H197" s="339">
        <f>H173/H170</f>
        <v>23157.294117647059</v>
      </c>
      <c r="I197" s="341"/>
      <c r="J197" s="339">
        <f t="shared" si="22"/>
        <v>23157.294117647059</v>
      </c>
      <c r="K197" s="339">
        <f>K173/K170</f>
        <v>19804.352941176472</v>
      </c>
      <c r="L197" s="342"/>
      <c r="M197" s="340">
        <f t="shared" si="23"/>
        <v>19804.352941176472</v>
      </c>
    </row>
    <row r="198" spans="1:13" ht="40.5" customHeight="1" x14ac:dyDescent="0.25">
      <c r="A198" s="142" t="s">
        <v>326</v>
      </c>
      <c r="B198" s="98" t="s">
        <v>331</v>
      </c>
      <c r="C198" s="100" t="s">
        <v>149</v>
      </c>
      <c r="D198" s="98" t="s">
        <v>101</v>
      </c>
      <c r="E198" s="339">
        <f>E176/E170</f>
        <v>5868.5294117647063</v>
      </c>
      <c r="F198" s="341"/>
      <c r="G198" s="339">
        <f t="shared" si="21"/>
        <v>5868.5294117647063</v>
      </c>
      <c r="H198" s="339">
        <f>H176/H170</f>
        <v>20644.647058823528</v>
      </c>
      <c r="I198" s="341"/>
      <c r="J198" s="339">
        <f t="shared" si="22"/>
        <v>20644.647058823528</v>
      </c>
      <c r="K198" s="339">
        <f>K176/K170</f>
        <v>16230.823529411764</v>
      </c>
      <c r="L198" s="342"/>
      <c r="M198" s="340">
        <f t="shared" si="23"/>
        <v>16230.823529411764</v>
      </c>
    </row>
    <row r="199" spans="1:13" ht="99" customHeight="1" x14ac:dyDescent="0.25">
      <c r="A199" s="142" t="s">
        <v>327</v>
      </c>
      <c r="B199" s="98" t="s">
        <v>332</v>
      </c>
      <c r="C199" s="100" t="s">
        <v>149</v>
      </c>
      <c r="D199" s="98" t="s">
        <v>101</v>
      </c>
      <c r="E199" s="339">
        <f>E186/E170</f>
        <v>6.9411764705882355</v>
      </c>
      <c r="F199" s="339">
        <f>D148/11</f>
        <v>0</v>
      </c>
      <c r="G199" s="339">
        <f t="shared" si="21"/>
        <v>6.9411764705882355</v>
      </c>
      <c r="H199" s="339">
        <f>H186/H170</f>
        <v>8.8235294117647065</v>
      </c>
      <c r="I199" s="339">
        <f>H148/11</f>
        <v>0</v>
      </c>
      <c r="J199" s="339">
        <f>H199+I199</f>
        <v>8.8235294117647065</v>
      </c>
      <c r="K199" s="339">
        <f>K186/K170</f>
        <v>10</v>
      </c>
      <c r="L199" s="343">
        <f>L148/11</f>
        <v>0</v>
      </c>
      <c r="M199" s="344">
        <f>K199+L199</f>
        <v>10</v>
      </c>
    </row>
    <row r="200" spans="1:13" ht="19.5" hidden="1" customHeight="1" x14ac:dyDescent="0.25">
      <c r="A200" s="211"/>
      <c r="B200" s="153"/>
      <c r="C200" s="212"/>
      <c r="D200" s="212"/>
      <c r="E200" s="212"/>
      <c r="F200" s="212"/>
      <c r="G200" s="214"/>
      <c r="H200" s="212"/>
      <c r="I200" s="212"/>
      <c r="J200" s="214"/>
      <c r="K200" s="212"/>
      <c r="L200" s="212"/>
      <c r="M200" s="216"/>
    </row>
    <row r="201" spans="1:13" ht="15.75" x14ac:dyDescent="0.25">
      <c r="A201" s="28"/>
      <c r="J201" s="125"/>
    </row>
    <row r="202" spans="1:13" ht="15.75" x14ac:dyDescent="0.25">
      <c r="A202" s="402" t="s">
        <v>265</v>
      </c>
      <c r="B202" s="402"/>
      <c r="C202" s="402"/>
      <c r="D202" s="402"/>
      <c r="E202" s="402"/>
      <c r="F202" s="402"/>
      <c r="G202" s="402"/>
      <c r="H202" s="402"/>
      <c r="I202" s="402"/>
      <c r="J202" s="402"/>
      <c r="K202" s="402"/>
      <c r="L202" s="402"/>
    </row>
    <row r="203" spans="1:13" ht="15.75" x14ac:dyDescent="0.25">
      <c r="A203" s="28" t="s">
        <v>31</v>
      </c>
    </row>
    <row r="204" spans="1:13" ht="15.75" customHeight="1" x14ac:dyDescent="0.25">
      <c r="A204" s="370" t="s">
        <v>113</v>
      </c>
      <c r="B204" s="400" t="s">
        <v>32</v>
      </c>
      <c r="C204" s="400" t="s">
        <v>33</v>
      </c>
      <c r="D204" s="400" t="s">
        <v>34</v>
      </c>
      <c r="E204" s="400" t="s">
        <v>239</v>
      </c>
      <c r="F204" s="400"/>
      <c r="G204" s="400"/>
      <c r="H204" s="400" t="s">
        <v>256</v>
      </c>
      <c r="I204" s="400"/>
      <c r="J204" s="400"/>
    </row>
    <row r="205" spans="1:13" ht="26.25" customHeight="1" x14ac:dyDescent="0.25">
      <c r="A205" s="370"/>
      <c r="B205" s="400"/>
      <c r="C205" s="400"/>
      <c r="D205" s="400"/>
      <c r="E205" s="206" t="s">
        <v>35</v>
      </c>
      <c r="F205" s="206" t="s">
        <v>26</v>
      </c>
      <c r="G205" s="206" t="s">
        <v>119</v>
      </c>
      <c r="H205" s="206" t="s">
        <v>35</v>
      </c>
      <c r="I205" s="206" t="s">
        <v>26</v>
      </c>
      <c r="J205" s="217" t="s">
        <v>117</v>
      </c>
    </row>
    <row r="206" spans="1:13" x14ac:dyDescent="0.25">
      <c r="A206" s="206">
        <v>1</v>
      </c>
      <c r="B206" s="206">
        <v>2</v>
      </c>
      <c r="C206" s="206">
        <v>3</v>
      </c>
      <c r="D206" s="206">
        <v>4</v>
      </c>
      <c r="E206" s="206">
        <v>5</v>
      </c>
      <c r="F206" s="206">
        <f>E206+1</f>
        <v>6</v>
      </c>
      <c r="G206" s="206">
        <f t="shared" ref="G206:J206" si="24">F206+1</f>
        <v>7</v>
      </c>
      <c r="H206" s="206">
        <f t="shared" si="24"/>
        <v>8</v>
      </c>
      <c r="I206" s="206">
        <f t="shared" si="24"/>
        <v>9</v>
      </c>
      <c r="J206" s="206">
        <f t="shared" si="24"/>
        <v>10</v>
      </c>
    </row>
    <row r="207" spans="1:13" ht="18" customHeight="1" x14ac:dyDescent="0.25">
      <c r="A207" s="142" t="s">
        <v>140</v>
      </c>
      <c r="B207" s="106" t="s">
        <v>89</v>
      </c>
      <c r="C207" s="206"/>
      <c r="D207" s="206"/>
      <c r="E207" s="206"/>
      <c r="F207" s="206"/>
      <c r="G207" s="206"/>
      <c r="H207" s="206"/>
      <c r="I207" s="206"/>
      <c r="J207" s="139"/>
    </row>
    <row r="208" spans="1:13" ht="15.75" customHeight="1" x14ac:dyDescent="0.25">
      <c r="A208" s="210"/>
      <c r="B208" s="423" t="s">
        <v>290</v>
      </c>
      <c r="C208" s="423"/>
      <c r="D208" s="423"/>
      <c r="E208" s="423"/>
      <c r="F208" s="423"/>
      <c r="G208" s="423"/>
      <c r="H208" s="423"/>
      <c r="I208" s="139"/>
      <c r="J208" s="139"/>
    </row>
    <row r="209" spans="1:11" ht="16.5" customHeight="1" x14ac:dyDescent="0.25">
      <c r="A209" s="211"/>
      <c r="B209" s="106" t="s">
        <v>36</v>
      </c>
      <c r="C209" s="212"/>
      <c r="D209" s="212"/>
      <c r="E209" s="212"/>
      <c r="F209" s="212"/>
      <c r="G209" s="212"/>
      <c r="H209" s="212"/>
      <c r="I209" s="212"/>
      <c r="J209" s="139"/>
    </row>
    <row r="210" spans="1:11" ht="24" x14ac:dyDescent="0.25">
      <c r="A210" s="213" t="s">
        <v>294</v>
      </c>
      <c r="B210" s="98" t="s">
        <v>90</v>
      </c>
      <c r="C210" s="214" t="s">
        <v>92</v>
      </c>
      <c r="D210" s="153" t="s">
        <v>93</v>
      </c>
      <c r="E210" s="214">
        <v>17</v>
      </c>
      <c r="F210" s="212"/>
      <c r="G210" s="214">
        <f>E210+F210</f>
        <v>17</v>
      </c>
      <c r="H210" s="214">
        <v>17</v>
      </c>
      <c r="I210" s="212"/>
      <c r="J210" s="301">
        <f>H210+I210</f>
        <v>17</v>
      </c>
    </row>
    <row r="211" spans="1:11" x14ac:dyDescent="0.25">
      <c r="A211" s="213"/>
      <c r="B211" s="98" t="s">
        <v>91</v>
      </c>
      <c r="C211" s="214" t="s">
        <v>92</v>
      </c>
      <c r="D211" s="153" t="s">
        <v>93</v>
      </c>
      <c r="E211" s="214">
        <v>17</v>
      </c>
      <c r="F211" s="212"/>
      <c r="G211" s="214">
        <f t="shared" ref="G211:G240" si="25">E211+F211</f>
        <v>17</v>
      </c>
      <c r="H211" s="214">
        <v>17</v>
      </c>
      <c r="I211" s="212"/>
      <c r="J211" s="301">
        <f t="shared" ref="J211:J234" si="26">H211+I211</f>
        <v>17</v>
      </c>
    </row>
    <row r="212" spans="1:11" x14ac:dyDescent="0.25">
      <c r="A212" s="213"/>
      <c r="B212" s="98" t="s">
        <v>291</v>
      </c>
      <c r="C212" s="214" t="s">
        <v>92</v>
      </c>
      <c r="D212" s="153" t="s">
        <v>93</v>
      </c>
      <c r="E212" s="214">
        <v>8</v>
      </c>
      <c r="F212" s="212"/>
      <c r="G212" s="214">
        <f t="shared" si="25"/>
        <v>8</v>
      </c>
      <c r="H212" s="214">
        <v>8</v>
      </c>
      <c r="I212" s="212"/>
      <c r="J212" s="301">
        <f t="shared" si="26"/>
        <v>8</v>
      </c>
    </row>
    <row r="213" spans="1:11" x14ac:dyDescent="0.25">
      <c r="A213" s="213"/>
      <c r="B213" s="98" t="s">
        <v>292</v>
      </c>
      <c r="C213" s="214" t="s">
        <v>92</v>
      </c>
      <c r="D213" s="153" t="s">
        <v>93</v>
      </c>
      <c r="E213" s="214">
        <v>9</v>
      </c>
      <c r="F213" s="212"/>
      <c r="G213" s="214">
        <f>E213+F213</f>
        <v>9</v>
      </c>
      <c r="H213" s="214">
        <v>9</v>
      </c>
      <c r="I213" s="212"/>
      <c r="J213" s="301">
        <f t="shared" si="26"/>
        <v>9</v>
      </c>
    </row>
    <row r="214" spans="1:11" ht="48" x14ac:dyDescent="0.25">
      <c r="A214" s="142" t="s">
        <v>295</v>
      </c>
      <c r="B214" s="98" t="s">
        <v>296</v>
      </c>
      <c r="C214" s="214" t="s">
        <v>149</v>
      </c>
      <c r="D214" s="153" t="s">
        <v>297</v>
      </c>
      <c r="E214" s="302">
        <f>C116</f>
        <v>360241</v>
      </c>
      <c r="F214" s="212"/>
      <c r="G214" s="302">
        <f t="shared" ref="G214:G217" si="27">E214+F214</f>
        <v>360241</v>
      </c>
      <c r="H214" s="302">
        <f>G116</f>
        <v>381134.978</v>
      </c>
      <c r="I214" s="212"/>
      <c r="J214" s="304">
        <f t="shared" si="26"/>
        <v>381134.978</v>
      </c>
    </row>
    <row r="215" spans="1:11" ht="24" x14ac:dyDescent="0.25">
      <c r="A215" s="142" t="s">
        <v>298</v>
      </c>
      <c r="B215" s="336" t="s">
        <v>299</v>
      </c>
      <c r="C215" s="214" t="s">
        <v>149</v>
      </c>
      <c r="D215" s="153" t="s">
        <v>297</v>
      </c>
      <c r="E215" s="302">
        <f>C113+C114</f>
        <v>11531234</v>
      </c>
      <c r="F215" s="212"/>
      <c r="G215" s="302">
        <f t="shared" si="27"/>
        <v>11531234</v>
      </c>
      <c r="H215" s="302">
        <f>G113+G114</f>
        <v>12338420.379999999</v>
      </c>
      <c r="I215" s="212"/>
      <c r="J215" s="304">
        <f t="shared" si="26"/>
        <v>12338420.379999999</v>
      </c>
    </row>
    <row r="216" spans="1:11" ht="24" x14ac:dyDescent="0.25">
      <c r="A216" s="142" t="s">
        <v>300</v>
      </c>
      <c r="B216" s="98" t="s">
        <v>302</v>
      </c>
      <c r="C216" s="214" t="s">
        <v>149</v>
      </c>
      <c r="D216" s="153" t="s">
        <v>297</v>
      </c>
      <c r="E216" s="302">
        <f>C119</f>
        <v>198037</v>
      </c>
      <c r="F216" s="212"/>
      <c r="G216" s="302">
        <f t="shared" si="27"/>
        <v>198037</v>
      </c>
      <c r="H216" s="302">
        <f>G119</f>
        <v>212097</v>
      </c>
      <c r="I216" s="212"/>
      <c r="J216" s="304">
        <f t="shared" si="26"/>
        <v>212097</v>
      </c>
    </row>
    <row r="217" spans="1:11" ht="24" x14ac:dyDescent="0.25">
      <c r="A217" s="142" t="s">
        <v>301</v>
      </c>
      <c r="B217" s="98" t="s">
        <v>303</v>
      </c>
      <c r="C217" s="214" t="s">
        <v>149</v>
      </c>
      <c r="D217" s="153" t="s">
        <v>297</v>
      </c>
      <c r="E217" s="302">
        <f>C117+C118+C123+C124</f>
        <v>295239</v>
      </c>
      <c r="F217" s="212"/>
      <c r="G217" s="302">
        <f t="shared" si="27"/>
        <v>295239</v>
      </c>
      <c r="H217" s="302">
        <f>G117+G118+G123+G124</f>
        <v>312362</v>
      </c>
      <c r="I217" s="212"/>
      <c r="J217" s="304">
        <f t="shared" si="26"/>
        <v>312362</v>
      </c>
      <c r="K217" s="193"/>
    </row>
    <row r="218" spans="1:11" x14ac:dyDescent="0.25">
      <c r="A218" s="213"/>
      <c r="B218" s="106" t="s">
        <v>37</v>
      </c>
      <c r="C218" s="214"/>
      <c r="D218" s="153"/>
      <c r="E218" s="212"/>
      <c r="F218" s="212"/>
      <c r="G218" s="214"/>
      <c r="H218" s="212"/>
      <c r="I218" s="212"/>
      <c r="J218" s="301"/>
    </row>
    <row r="219" spans="1:11" ht="12.75" customHeight="1" x14ac:dyDescent="0.25">
      <c r="A219" s="142" t="s">
        <v>305</v>
      </c>
      <c r="B219" s="98" t="s">
        <v>304</v>
      </c>
      <c r="C219" s="214" t="s">
        <v>92</v>
      </c>
      <c r="D219" s="111" t="s">
        <v>99</v>
      </c>
      <c r="E219" s="214">
        <f>K178</f>
        <v>4500</v>
      </c>
      <c r="F219" s="212"/>
      <c r="G219" s="214">
        <f t="shared" si="25"/>
        <v>4500</v>
      </c>
      <c r="H219" s="214">
        <f>G219</f>
        <v>4500</v>
      </c>
      <c r="I219" s="212"/>
      <c r="J219" s="301">
        <f t="shared" si="26"/>
        <v>4500</v>
      </c>
    </row>
    <row r="220" spans="1:11" ht="49.5" customHeight="1" x14ac:dyDescent="0.25">
      <c r="A220" s="142" t="s">
        <v>306</v>
      </c>
      <c r="B220" s="98" t="s">
        <v>307</v>
      </c>
      <c r="C220" s="214" t="s">
        <v>92</v>
      </c>
      <c r="D220" s="111" t="s">
        <v>99</v>
      </c>
      <c r="E220" s="214">
        <f t="shared" ref="E220:E227" si="28">K179</f>
        <v>136</v>
      </c>
      <c r="F220" s="302"/>
      <c r="G220" s="302">
        <f t="shared" si="25"/>
        <v>136</v>
      </c>
      <c r="H220" s="214">
        <f t="shared" ref="H220:H227" si="29">G220</f>
        <v>136</v>
      </c>
      <c r="I220" s="303"/>
      <c r="J220" s="304">
        <f t="shared" si="26"/>
        <v>136</v>
      </c>
    </row>
    <row r="221" spans="1:11" ht="21.75" customHeight="1" x14ac:dyDescent="0.25">
      <c r="A221" s="213"/>
      <c r="B221" s="98" t="s">
        <v>96</v>
      </c>
      <c r="C221" s="214" t="s">
        <v>92</v>
      </c>
      <c r="D221" s="98" t="s">
        <v>105</v>
      </c>
      <c r="E221" s="214">
        <f t="shared" si="28"/>
        <v>34</v>
      </c>
      <c r="F221" s="214"/>
      <c r="G221" s="214">
        <f t="shared" si="25"/>
        <v>34</v>
      </c>
      <c r="H221" s="214">
        <f t="shared" si="29"/>
        <v>34</v>
      </c>
      <c r="I221" s="212"/>
      <c r="J221" s="301">
        <f t="shared" si="26"/>
        <v>34</v>
      </c>
    </row>
    <row r="222" spans="1:11" x14ac:dyDescent="0.25">
      <c r="A222" s="213"/>
      <c r="B222" s="98" t="s">
        <v>97</v>
      </c>
      <c r="C222" s="214" t="s">
        <v>92</v>
      </c>
      <c r="D222" s="98" t="s">
        <v>105</v>
      </c>
      <c r="E222" s="214">
        <f t="shared" si="28"/>
        <v>102</v>
      </c>
      <c r="F222" s="214"/>
      <c r="G222" s="214">
        <f t="shared" si="25"/>
        <v>102</v>
      </c>
      <c r="H222" s="214">
        <f t="shared" si="29"/>
        <v>102</v>
      </c>
      <c r="I222" s="212"/>
      <c r="J222" s="301">
        <f t="shared" si="26"/>
        <v>102</v>
      </c>
    </row>
    <row r="223" spans="1:11" ht="24" customHeight="1" x14ac:dyDescent="0.25">
      <c r="A223" s="142" t="s">
        <v>308</v>
      </c>
      <c r="B223" s="98" t="s">
        <v>309</v>
      </c>
      <c r="C223" s="214"/>
      <c r="D223" s="98"/>
      <c r="E223" s="214">
        <f t="shared" si="28"/>
        <v>136</v>
      </c>
      <c r="F223" s="214"/>
      <c r="G223" s="214">
        <f t="shared" si="25"/>
        <v>136</v>
      </c>
      <c r="H223" s="214">
        <f t="shared" si="29"/>
        <v>136</v>
      </c>
      <c r="I223" s="212"/>
      <c r="J223" s="301">
        <f t="shared" si="26"/>
        <v>136</v>
      </c>
    </row>
    <row r="224" spans="1:11" x14ac:dyDescent="0.25">
      <c r="A224" s="213"/>
      <c r="B224" s="98" t="s">
        <v>98</v>
      </c>
      <c r="C224" s="214" t="s">
        <v>92</v>
      </c>
      <c r="D224" s="98" t="s">
        <v>105</v>
      </c>
      <c r="E224" s="214">
        <f t="shared" si="28"/>
        <v>17</v>
      </c>
      <c r="F224" s="214"/>
      <c r="G224" s="214">
        <f t="shared" si="25"/>
        <v>17</v>
      </c>
      <c r="H224" s="214">
        <f t="shared" si="29"/>
        <v>17</v>
      </c>
      <c r="I224" s="212"/>
      <c r="J224" s="301">
        <f t="shared" si="26"/>
        <v>17</v>
      </c>
    </row>
    <row r="225" spans="1:10" x14ac:dyDescent="0.25">
      <c r="A225" s="213"/>
      <c r="B225" s="98" t="s">
        <v>310</v>
      </c>
      <c r="C225" s="214" t="s">
        <v>92</v>
      </c>
      <c r="D225" s="98" t="s">
        <v>105</v>
      </c>
      <c r="E225" s="214">
        <f t="shared" si="28"/>
        <v>119</v>
      </c>
      <c r="F225" s="214"/>
      <c r="G225" s="214">
        <f t="shared" si="25"/>
        <v>119</v>
      </c>
      <c r="H225" s="214">
        <f t="shared" si="29"/>
        <v>119</v>
      </c>
      <c r="I225" s="212"/>
      <c r="J225" s="301">
        <f t="shared" si="26"/>
        <v>119</v>
      </c>
    </row>
    <row r="226" spans="1:10" ht="36" x14ac:dyDescent="0.25">
      <c r="A226" s="142" t="s">
        <v>311</v>
      </c>
      <c r="B226" s="98" t="s">
        <v>313</v>
      </c>
      <c r="C226" s="214" t="s">
        <v>92</v>
      </c>
      <c r="D226" s="98" t="s">
        <v>315</v>
      </c>
      <c r="E226" s="214">
        <f t="shared" si="28"/>
        <v>5</v>
      </c>
      <c r="F226" s="214"/>
      <c r="G226" s="214">
        <f t="shared" si="25"/>
        <v>5</v>
      </c>
      <c r="H226" s="214">
        <f t="shared" si="29"/>
        <v>5</v>
      </c>
      <c r="I226" s="212"/>
      <c r="J226" s="301">
        <f t="shared" si="26"/>
        <v>5</v>
      </c>
    </row>
    <row r="227" spans="1:10" ht="84" x14ac:dyDescent="0.25">
      <c r="A227" s="142" t="s">
        <v>312</v>
      </c>
      <c r="B227" s="98" t="s">
        <v>314</v>
      </c>
      <c r="C227" s="214" t="s">
        <v>92</v>
      </c>
      <c r="D227" s="98" t="s">
        <v>316</v>
      </c>
      <c r="E227" s="214">
        <f t="shared" si="28"/>
        <v>170</v>
      </c>
      <c r="F227" s="214"/>
      <c r="G227" s="214">
        <f t="shared" si="25"/>
        <v>170</v>
      </c>
      <c r="H227" s="214">
        <f t="shared" si="29"/>
        <v>170</v>
      </c>
      <c r="I227" s="212"/>
      <c r="J227" s="301">
        <f t="shared" si="26"/>
        <v>170</v>
      </c>
    </row>
    <row r="228" spans="1:10" x14ac:dyDescent="0.25">
      <c r="A228" s="213"/>
      <c r="B228" s="99" t="s">
        <v>38</v>
      </c>
      <c r="C228" s="214"/>
      <c r="D228" s="98"/>
      <c r="E228" s="214"/>
      <c r="F228" s="214"/>
      <c r="G228" s="214"/>
      <c r="H228" s="214"/>
      <c r="I228" s="212"/>
      <c r="J228" s="301"/>
    </row>
    <row r="229" spans="1:10" ht="38.25" customHeight="1" x14ac:dyDescent="0.25">
      <c r="A229" s="142" t="s">
        <v>318</v>
      </c>
      <c r="B229" s="98" t="s">
        <v>317</v>
      </c>
      <c r="C229" s="100" t="s">
        <v>92</v>
      </c>
      <c r="D229" s="98" t="s">
        <v>101</v>
      </c>
      <c r="E229" s="214">
        <f>K188</f>
        <v>265</v>
      </c>
      <c r="F229" s="214"/>
      <c r="G229" s="214">
        <f t="shared" si="25"/>
        <v>265</v>
      </c>
      <c r="H229" s="214">
        <f>G229</f>
        <v>265</v>
      </c>
      <c r="I229" s="212"/>
      <c r="J229" s="301">
        <f t="shared" si="26"/>
        <v>265</v>
      </c>
    </row>
    <row r="230" spans="1:10" ht="36.75" customHeight="1" x14ac:dyDescent="0.25">
      <c r="A230" s="142" t="s">
        <v>320</v>
      </c>
      <c r="B230" s="98" t="s">
        <v>319</v>
      </c>
      <c r="C230" s="100" t="s">
        <v>92</v>
      </c>
      <c r="D230" s="98" t="s">
        <v>101</v>
      </c>
      <c r="E230" s="214">
        <f t="shared" ref="E230:E235" si="30">K189</f>
        <v>8</v>
      </c>
      <c r="F230" s="214"/>
      <c r="G230" s="214">
        <f t="shared" si="25"/>
        <v>8</v>
      </c>
      <c r="H230" s="214">
        <f t="shared" ref="H230:H235" si="31">G230</f>
        <v>8</v>
      </c>
      <c r="I230" s="212"/>
      <c r="J230" s="301">
        <f t="shared" si="26"/>
        <v>8</v>
      </c>
    </row>
    <row r="231" spans="1:10" ht="23.25" customHeight="1" x14ac:dyDescent="0.25">
      <c r="A231" s="213"/>
      <c r="B231" s="98" t="s">
        <v>96</v>
      </c>
      <c r="C231" s="100" t="s">
        <v>92</v>
      </c>
      <c r="D231" s="98" t="s">
        <v>101</v>
      </c>
      <c r="E231" s="214">
        <f t="shared" si="30"/>
        <v>2</v>
      </c>
      <c r="F231" s="214"/>
      <c r="G231" s="214">
        <f t="shared" si="25"/>
        <v>2</v>
      </c>
      <c r="H231" s="214">
        <f t="shared" si="31"/>
        <v>2</v>
      </c>
      <c r="I231" s="212"/>
      <c r="J231" s="301">
        <f t="shared" si="26"/>
        <v>2</v>
      </c>
    </row>
    <row r="232" spans="1:10" ht="24" x14ac:dyDescent="0.25">
      <c r="A232" s="213"/>
      <c r="B232" s="98" t="s">
        <v>97</v>
      </c>
      <c r="C232" s="100" t="s">
        <v>92</v>
      </c>
      <c r="D232" s="98" t="s">
        <v>101</v>
      </c>
      <c r="E232" s="214">
        <f t="shared" si="30"/>
        <v>6</v>
      </c>
      <c r="F232" s="214"/>
      <c r="G232" s="214">
        <f t="shared" si="25"/>
        <v>6</v>
      </c>
      <c r="H232" s="214">
        <f t="shared" si="31"/>
        <v>6</v>
      </c>
      <c r="I232" s="212"/>
      <c r="J232" s="301">
        <f t="shared" si="26"/>
        <v>6</v>
      </c>
    </row>
    <row r="233" spans="1:10" ht="36" x14ac:dyDescent="0.25">
      <c r="A233" s="142" t="s">
        <v>321</v>
      </c>
      <c r="B233" s="98" t="s">
        <v>322</v>
      </c>
      <c r="C233" s="100"/>
      <c r="D233" s="98"/>
      <c r="E233" s="214">
        <f t="shared" si="30"/>
        <v>8</v>
      </c>
      <c r="F233" s="214"/>
      <c r="G233" s="214">
        <f t="shared" si="25"/>
        <v>8</v>
      </c>
      <c r="H233" s="214">
        <f t="shared" si="31"/>
        <v>8</v>
      </c>
      <c r="I233" s="212"/>
      <c r="J233" s="301">
        <f t="shared" si="26"/>
        <v>8</v>
      </c>
    </row>
    <row r="234" spans="1:10" ht="29.25" customHeight="1" x14ac:dyDescent="0.25">
      <c r="A234" s="213"/>
      <c r="B234" s="98" t="s">
        <v>98</v>
      </c>
      <c r="C234" s="100" t="s">
        <v>92</v>
      </c>
      <c r="D234" s="98" t="s">
        <v>101</v>
      </c>
      <c r="E234" s="214">
        <f t="shared" si="30"/>
        <v>1</v>
      </c>
      <c r="F234" s="214"/>
      <c r="G234" s="214">
        <f t="shared" si="25"/>
        <v>1</v>
      </c>
      <c r="H234" s="214">
        <f t="shared" si="31"/>
        <v>1</v>
      </c>
      <c r="I234" s="212"/>
      <c r="J234" s="301">
        <f t="shared" si="26"/>
        <v>1</v>
      </c>
    </row>
    <row r="235" spans="1:10" ht="24" x14ac:dyDescent="0.25">
      <c r="A235" s="213"/>
      <c r="B235" s="98" t="s">
        <v>310</v>
      </c>
      <c r="C235" s="100" t="s">
        <v>92</v>
      </c>
      <c r="D235" s="98" t="s">
        <v>101</v>
      </c>
      <c r="E235" s="214">
        <f t="shared" si="30"/>
        <v>7</v>
      </c>
      <c r="F235" s="334">
        <f>D158/11</f>
        <v>0</v>
      </c>
      <c r="G235" s="334">
        <f t="shared" si="25"/>
        <v>7</v>
      </c>
      <c r="H235" s="214">
        <f t="shared" si="31"/>
        <v>7</v>
      </c>
      <c r="I235" s="334">
        <f>I158/11</f>
        <v>0</v>
      </c>
      <c r="J235" s="335">
        <f>H235+I235</f>
        <v>7</v>
      </c>
    </row>
    <row r="236" spans="1:10" ht="34.5" customHeight="1" x14ac:dyDescent="0.25">
      <c r="A236" s="142" t="s">
        <v>323</v>
      </c>
      <c r="B236" s="98" t="s">
        <v>328</v>
      </c>
      <c r="C236" s="100" t="s">
        <v>149</v>
      </c>
      <c r="D236" s="98" t="s">
        <v>101</v>
      </c>
      <c r="E236" s="334">
        <f>E215/17</f>
        <v>678307.8823529412</v>
      </c>
      <c r="F236" s="334"/>
      <c r="G236" s="334">
        <f t="shared" si="25"/>
        <v>678307.8823529412</v>
      </c>
      <c r="H236" s="334">
        <f>H215/17</f>
        <v>725789.434117647</v>
      </c>
      <c r="I236" s="334"/>
      <c r="J236" s="335">
        <f t="shared" ref="J236:J240" si="32">H236+I236</f>
        <v>725789.434117647</v>
      </c>
    </row>
    <row r="237" spans="1:10" ht="48" x14ac:dyDescent="0.25">
      <c r="A237" s="142" t="s">
        <v>324</v>
      </c>
      <c r="B237" s="98" t="s">
        <v>329</v>
      </c>
      <c r="C237" s="100" t="s">
        <v>149</v>
      </c>
      <c r="D237" s="98" t="s">
        <v>101</v>
      </c>
      <c r="E237" s="334">
        <f>E216/17</f>
        <v>11649.235294117647</v>
      </c>
      <c r="F237" s="334"/>
      <c r="G237" s="334">
        <f t="shared" si="25"/>
        <v>11649.235294117647</v>
      </c>
      <c r="H237" s="334">
        <f>H216/17</f>
        <v>12476.294117647059</v>
      </c>
      <c r="I237" s="334"/>
      <c r="J237" s="335">
        <f t="shared" si="32"/>
        <v>12476.294117647059</v>
      </c>
    </row>
    <row r="238" spans="1:10" ht="38.25" customHeight="1" x14ac:dyDescent="0.25">
      <c r="A238" s="142" t="s">
        <v>325</v>
      </c>
      <c r="B238" s="98" t="s">
        <v>330</v>
      </c>
      <c r="C238" s="100" t="s">
        <v>149</v>
      </c>
      <c r="D238" s="98" t="s">
        <v>101</v>
      </c>
      <c r="E238" s="334">
        <f>E214/17</f>
        <v>21190.647058823528</v>
      </c>
      <c r="F238" s="334"/>
      <c r="G238" s="334">
        <f t="shared" si="25"/>
        <v>21190.647058823528</v>
      </c>
      <c r="H238" s="334">
        <f>H214/17</f>
        <v>22419.704588235294</v>
      </c>
      <c r="I238" s="334"/>
      <c r="J238" s="335">
        <f t="shared" si="32"/>
        <v>22419.704588235294</v>
      </c>
    </row>
    <row r="239" spans="1:10" ht="36" x14ac:dyDescent="0.25">
      <c r="A239" s="142" t="s">
        <v>326</v>
      </c>
      <c r="B239" s="98" t="s">
        <v>331</v>
      </c>
      <c r="C239" s="100" t="s">
        <v>149</v>
      </c>
      <c r="D239" s="98" t="s">
        <v>101</v>
      </c>
      <c r="E239" s="334">
        <f>E217/17</f>
        <v>17367</v>
      </c>
      <c r="F239" s="334"/>
      <c r="G239" s="334">
        <f t="shared" si="25"/>
        <v>17367</v>
      </c>
      <c r="H239" s="334">
        <f>H217/17</f>
        <v>18374.235294117647</v>
      </c>
      <c r="I239" s="334"/>
      <c r="J239" s="335">
        <f t="shared" si="32"/>
        <v>18374.235294117647</v>
      </c>
    </row>
    <row r="240" spans="1:10" ht="96" x14ac:dyDescent="0.25">
      <c r="A240" s="142" t="s">
        <v>327</v>
      </c>
      <c r="B240" s="98" t="s">
        <v>332</v>
      </c>
      <c r="C240" s="100" t="s">
        <v>149</v>
      </c>
      <c r="D240" s="98" t="s">
        <v>101</v>
      </c>
      <c r="E240" s="334">
        <f>E227/17</f>
        <v>10</v>
      </c>
      <c r="F240" s="334"/>
      <c r="G240" s="334">
        <f t="shared" si="25"/>
        <v>10</v>
      </c>
      <c r="H240" s="334">
        <f>H227/17</f>
        <v>10</v>
      </c>
      <c r="I240" s="334"/>
      <c r="J240" s="335">
        <f t="shared" si="32"/>
        <v>10</v>
      </c>
    </row>
    <row r="241" spans="1:13" x14ac:dyDescent="0.25">
      <c r="A241" s="213"/>
      <c r="B241" s="98"/>
      <c r="C241" s="100"/>
      <c r="D241" s="98"/>
      <c r="E241" s="334"/>
      <c r="F241" s="334"/>
      <c r="G241" s="334"/>
      <c r="H241" s="334"/>
      <c r="I241" s="334"/>
      <c r="J241" s="335"/>
    </row>
    <row r="242" spans="1:13" ht="14.25" customHeight="1" x14ac:dyDescent="0.25">
      <c r="A242" s="46"/>
    </row>
    <row r="243" spans="1:13" s="108" customFormat="1" ht="16.5" customHeight="1" x14ac:dyDescent="0.25">
      <c r="A243" s="107" t="s">
        <v>39</v>
      </c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1:13" s="108" customFormat="1" ht="10.5" customHeight="1" x14ac:dyDescent="0.25">
      <c r="A244" s="401" t="s">
        <v>110</v>
      </c>
      <c r="B244" s="401"/>
      <c r="C244" s="401"/>
      <c r="D244" s="401"/>
      <c r="E244" s="401"/>
      <c r="F244" s="401"/>
      <c r="G244" s="401"/>
      <c r="H244" s="401"/>
      <c r="I244" s="401"/>
      <c r="J244" s="401"/>
      <c r="K244" s="401"/>
      <c r="L244" s="401"/>
    </row>
    <row r="245" spans="1:13" s="108" customFormat="1" ht="23.25" customHeight="1" x14ac:dyDescent="0.25">
      <c r="A245" s="445" t="s">
        <v>113</v>
      </c>
      <c r="B245" s="399" t="s">
        <v>2</v>
      </c>
      <c r="C245" s="399"/>
      <c r="D245" s="399" t="s">
        <v>252</v>
      </c>
      <c r="E245" s="399"/>
      <c r="F245" s="399" t="s">
        <v>253</v>
      </c>
      <c r="G245" s="399"/>
      <c r="H245" s="399" t="s">
        <v>254</v>
      </c>
      <c r="I245" s="399"/>
      <c r="J245" s="399" t="s">
        <v>239</v>
      </c>
      <c r="K245" s="399"/>
      <c r="L245" s="399" t="s">
        <v>256</v>
      </c>
      <c r="M245" s="399"/>
    </row>
    <row r="246" spans="1:13" s="108" customFormat="1" ht="20.25" customHeight="1" x14ac:dyDescent="0.25">
      <c r="A246" s="446"/>
      <c r="B246" s="399"/>
      <c r="C246" s="399"/>
      <c r="D246" s="399" t="s">
        <v>35</v>
      </c>
      <c r="E246" s="399" t="s">
        <v>26</v>
      </c>
      <c r="F246" s="399" t="s">
        <v>35</v>
      </c>
      <c r="G246" s="207" t="s">
        <v>40</v>
      </c>
      <c r="H246" s="399" t="s">
        <v>35</v>
      </c>
      <c r="I246" s="207" t="s">
        <v>40</v>
      </c>
      <c r="J246" s="399" t="s">
        <v>35</v>
      </c>
      <c r="K246" s="399" t="s">
        <v>26</v>
      </c>
      <c r="L246" s="399" t="s">
        <v>35</v>
      </c>
      <c r="M246" s="399" t="s">
        <v>26</v>
      </c>
    </row>
    <row r="247" spans="1:13" s="108" customFormat="1" x14ac:dyDescent="0.25">
      <c r="A247" s="447"/>
      <c r="B247" s="399"/>
      <c r="C247" s="399"/>
      <c r="D247" s="399"/>
      <c r="E247" s="399"/>
      <c r="F247" s="399"/>
      <c r="G247" s="207" t="s">
        <v>18</v>
      </c>
      <c r="H247" s="399"/>
      <c r="I247" s="207" t="s">
        <v>18</v>
      </c>
      <c r="J247" s="399"/>
      <c r="K247" s="399"/>
      <c r="L247" s="399"/>
      <c r="M247" s="399"/>
    </row>
    <row r="248" spans="1:13" s="108" customFormat="1" x14ac:dyDescent="0.25">
      <c r="A248" s="169">
        <v>1</v>
      </c>
      <c r="B248" s="399">
        <f>A248+1</f>
        <v>2</v>
      </c>
      <c r="C248" s="399"/>
      <c r="D248" s="207">
        <f>B248*1+1</f>
        <v>3</v>
      </c>
      <c r="E248" s="207">
        <f>D248+1</f>
        <v>4</v>
      </c>
      <c r="F248" s="207">
        <f t="shared" ref="F248:M248" si="33">E248+1</f>
        <v>5</v>
      </c>
      <c r="G248" s="207">
        <f t="shared" si="33"/>
        <v>6</v>
      </c>
      <c r="H248" s="207">
        <f t="shared" si="33"/>
        <v>7</v>
      </c>
      <c r="I248" s="207">
        <f t="shared" si="33"/>
        <v>8</v>
      </c>
      <c r="J248" s="207">
        <f t="shared" si="33"/>
        <v>9</v>
      </c>
      <c r="K248" s="207">
        <f t="shared" si="33"/>
        <v>10</v>
      </c>
      <c r="L248" s="207">
        <f t="shared" si="33"/>
        <v>11</v>
      </c>
      <c r="M248" s="207">
        <f t="shared" si="33"/>
        <v>12</v>
      </c>
    </row>
    <row r="249" spans="1:13" s="108" customFormat="1" ht="28.5" customHeight="1" x14ac:dyDescent="0.25">
      <c r="A249" s="168"/>
      <c r="B249" s="399" t="s">
        <v>88</v>
      </c>
      <c r="C249" s="399"/>
      <c r="D249" s="282">
        <f>SUM(D251:D257)-D252</f>
        <v>3127161</v>
      </c>
      <c r="E249" s="237"/>
      <c r="F249" s="282">
        <f>SUM(F251:F257)-F252</f>
        <v>4977018</v>
      </c>
      <c r="G249" s="238"/>
      <c r="H249" s="305">
        <f>SUM(H251:H257)-H252</f>
        <v>9036167</v>
      </c>
      <c r="I249" s="305"/>
      <c r="J249" s="305">
        <f>SUM(J251:J257)-J252</f>
        <v>9451830.682</v>
      </c>
      <c r="K249" s="236"/>
      <c r="L249" s="305">
        <f>SUM(L251:L257)-L252</f>
        <v>10113458.829739999</v>
      </c>
      <c r="M249" s="239"/>
    </row>
    <row r="250" spans="1:13" s="108" customFormat="1" ht="12" customHeight="1" x14ac:dyDescent="0.25">
      <c r="A250" s="168"/>
      <c r="B250" s="399"/>
      <c r="C250" s="399"/>
      <c r="D250" s="283"/>
      <c r="E250" s="239"/>
      <c r="F250" s="283"/>
      <c r="G250" s="241"/>
      <c r="H250" s="306"/>
      <c r="I250" s="307"/>
      <c r="J250" s="306"/>
      <c r="K250" s="239"/>
      <c r="L250" s="306"/>
      <c r="M250" s="239"/>
    </row>
    <row r="251" spans="1:13" s="108" customFormat="1" x14ac:dyDescent="0.25">
      <c r="A251" s="168"/>
      <c r="B251" s="438" t="s">
        <v>141</v>
      </c>
      <c r="C251" s="438"/>
      <c r="D251" s="283">
        <f>949406+669807+227287</f>
        <v>1846500</v>
      </c>
      <c r="E251" s="239"/>
      <c r="F251" s="306">
        <f>1358904+345251+354629</f>
        <v>2058784</v>
      </c>
      <c r="G251" s="241"/>
      <c r="H251" s="306">
        <f>1358904+90600+262901+1660580+H252+1</f>
        <v>3932156</v>
      </c>
      <c r="I251" s="306"/>
      <c r="J251" s="306">
        <f>H251*1.046</f>
        <v>4113035.176</v>
      </c>
      <c r="K251" s="239"/>
      <c r="L251" s="306">
        <f>J251*1.07</f>
        <v>4400947.6383199999</v>
      </c>
      <c r="M251" s="239"/>
    </row>
    <row r="252" spans="1:13" s="108" customFormat="1" ht="27" customHeight="1" x14ac:dyDescent="0.25">
      <c r="A252" s="168"/>
      <c r="B252" s="439" t="s">
        <v>120</v>
      </c>
      <c r="C252" s="439"/>
      <c r="D252" s="283">
        <v>227287</v>
      </c>
      <c r="E252" s="239"/>
      <c r="F252" s="306">
        <v>354629</v>
      </c>
      <c r="G252" s="241"/>
      <c r="H252" s="306">
        <v>559170</v>
      </c>
      <c r="I252" s="306"/>
      <c r="J252" s="306">
        <f t="shared" ref="J252:J254" si="34">H252*1.046</f>
        <v>584891.82000000007</v>
      </c>
      <c r="K252" s="240"/>
      <c r="L252" s="306">
        <f t="shared" ref="L252:L254" si="35">J252*1.07</f>
        <v>625834.24740000011</v>
      </c>
      <c r="M252" s="239"/>
    </row>
    <row r="253" spans="1:13" s="108" customFormat="1" ht="12.75" customHeight="1" x14ac:dyDescent="0.25">
      <c r="A253" s="168"/>
      <c r="B253" s="438" t="s">
        <v>142</v>
      </c>
      <c r="C253" s="438"/>
      <c r="D253" s="283">
        <v>538709</v>
      </c>
      <c r="E253" s="239"/>
      <c r="F253" s="306">
        <v>1032408</v>
      </c>
      <c r="G253" s="241"/>
      <c r="H253" s="306">
        <v>856203</v>
      </c>
      <c r="I253" s="306"/>
      <c r="J253" s="306">
        <f t="shared" si="34"/>
        <v>895588.33799999999</v>
      </c>
      <c r="K253" s="240"/>
      <c r="L253" s="306">
        <f t="shared" si="35"/>
        <v>958279.52166000009</v>
      </c>
      <c r="M253" s="239"/>
    </row>
    <row r="254" spans="1:13" s="108" customFormat="1" ht="14.25" customHeight="1" x14ac:dyDescent="0.25">
      <c r="A254" s="168"/>
      <c r="B254" s="438" t="s">
        <v>121</v>
      </c>
      <c r="C254" s="438"/>
      <c r="D254" s="283">
        <v>741952</v>
      </c>
      <c r="E254" s="239"/>
      <c r="F254" s="306">
        <v>1885826</v>
      </c>
      <c r="G254" s="241"/>
      <c r="H254" s="306">
        <f>3852912+394896</f>
        <v>4247808</v>
      </c>
      <c r="I254" s="306"/>
      <c r="J254" s="306">
        <f t="shared" si="34"/>
        <v>4443207.1680000005</v>
      </c>
      <c r="K254" s="240"/>
      <c r="L254" s="306">
        <f t="shared" si="35"/>
        <v>4754231.6697600009</v>
      </c>
      <c r="M254" s="239"/>
    </row>
    <row r="255" spans="1:13" s="108" customFormat="1" ht="15" customHeight="1" x14ac:dyDescent="0.25">
      <c r="A255" s="168"/>
      <c r="B255" s="440" t="s">
        <v>143</v>
      </c>
      <c r="C255" s="440"/>
      <c r="D255" s="283"/>
      <c r="E255" s="239"/>
      <c r="F255" s="283"/>
      <c r="G255" s="241"/>
      <c r="H255" s="306"/>
      <c r="I255" s="306"/>
      <c r="J255" s="306"/>
      <c r="K255" s="239"/>
      <c r="L255" s="306"/>
      <c r="M255" s="239"/>
    </row>
    <row r="256" spans="1:13" s="108" customFormat="1" x14ac:dyDescent="0.25">
      <c r="A256" s="168"/>
      <c r="B256" s="438" t="s">
        <v>122</v>
      </c>
      <c r="C256" s="438"/>
      <c r="D256" s="283"/>
      <c r="E256" s="239"/>
      <c r="F256" s="283"/>
      <c r="G256" s="241"/>
      <c r="H256" s="306"/>
      <c r="I256" s="306"/>
      <c r="J256" s="306"/>
      <c r="K256" s="239"/>
      <c r="L256" s="306"/>
      <c r="M256" s="239"/>
    </row>
    <row r="257" spans="1:16" s="108" customFormat="1" ht="13.5" customHeight="1" x14ac:dyDescent="0.25">
      <c r="A257" s="168"/>
      <c r="B257" s="441"/>
      <c r="C257" s="441"/>
      <c r="D257" s="283"/>
      <c r="E257" s="239"/>
      <c r="F257" s="284"/>
      <c r="G257" s="241"/>
      <c r="H257" s="307"/>
      <c r="I257" s="307"/>
      <c r="J257" s="307"/>
      <c r="K257" s="239"/>
      <c r="L257" s="307"/>
      <c r="M257" s="239"/>
    </row>
    <row r="258" spans="1:16" s="108" customFormat="1" x14ac:dyDescent="0.25">
      <c r="A258" s="168"/>
      <c r="B258" s="442" t="s">
        <v>7</v>
      </c>
      <c r="C258" s="442"/>
      <c r="D258" s="282">
        <f>SUM(D251:D257)-D252</f>
        <v>3127161</v>
      </c>
      <c r="E258" s="236"/>
      <c r="F258" s="282">
        <f>F249</f>
        <v>4977018</v>
      </c>
      <c r="G258" s="241"/>
      <c r="H258" s="305">
        <f>H249</f>
        <v>9036167</v>
      </c>
      <c r="I258" s="305"/>
      <c r="J258" s="305">
        <f>J249</f>
        <v>9451830.682</v>
      </c>
      <c r="K258" s="238"/>
      <c r="L258" s="305">
        <f>L249</f>
        <v>10113458.829739999</v>
      </c>
      <c r="M258" s="238"/>
    </row>
    <row r="259" spans="1:16" s="108" customFormat="1" ht="27.75" customHeight="1" x14ac:dyDescent="0.25">
      <c r="A259" s="168"/>
      <c r="B259" s="399" t="s">
        <v>41</v>
      </c>
      <c r="C259" s="399"/>
      <c r="D259" s="207" t="s">
        <v>23</v>
      </c>
      <c r="E259" s="209"/>
      <c r="F259" s="207" t="s">
        <v>23</v>
      </c>
      <c r="G259" s="207"/>
      <c r="H259" s="207" t="s">
        <v>23</v>
      </c>
      <c r="I259" s="207"/>
      <c r="J259" s="207" t="s">
        <v>23</v>
      </c>
      <c r="K259" s="207"/>
      <c r="L259" s="207" t="s">
        <v>23</v>
      </c>
      <c r="M259" s="209"/>
    </row>
    <row r="260" spans="1:16" s="108" customFormat="1" ht="12.75" customHeight="1" x14ac:dyDescent="0.25">
      <c r="A260" s="126"/>
      <c r="B260" s="126"/>
      <c r="C260" s="126"/>
      <c r="D260" s="127"/>
      <c r="E260" s="126"/>
      <c r="F260" s="126"/>
      <c r="G260" s="126"/>
      <c r="H260" s="126"/>
      <c r="I260" s="126"/>
      <c r="J260" s="126"/>
      <c r="K260" s="126"/>
      <c r="L260" s="127"/>
    </row>
    <row r="261" spans="1:16" ht="15.75" x14ac:dyDescent="0.25">
      <c r="A261" s="402" t="s">
        <v>42</v>
      </c>
      <c r="B261" s="402"/>
      <c r="C261" s="402"/>
      <c r="D261" s="402"/>
      <c r="E261" s="402"/>
      <c r="F261" s="402"/>
      <c r="G261" s="402"/>
      <c r="H261" s="402"/>
      <c r="I261" s="402"/>
      <c r="J261" s="402"/>
      <c r="K261" s="402"/>
      <c r="L261" s="402"/>
    </row>
    <row r="262" spans="1:16" ht="21" customHeight="1" thickBot="1" x14ac:dyDescent="0.3">
      <c r="A262" s="28"/>
    </row>
    <row r="263" spans="1:16" ht="18.75" customHeight="1" thickBot="1" x14ac:dyDescent="0.3">
      <c r="A263" s="389" t="s">
        <v>115</v>
      </c>
      <c r="B263" s="409" t="s">
        <v>43</v>
      </c>
      <c r="C263" s="406" t="s">
        <v>252</v>
      </c>
      <c r="D263" s="407"/>
      <c r="E263" s="407"/>
      <c r="F263" s="408"/>
      <c r="G263" s="406" t="s">
        <v>267</v>
      </c>
      <c r="H263" s="407"/>
      <c r="I263" s="407"/>
      <c r="J263" s="408"/>
      <c r="K263" s="406" t="s">
        <v>191</v>
      </c>
      <c r="L263" s="408"/>
      <c r="M263" s="406" t="s">
        <v>240</v>
      </c>
      <c r="N263" s="408"/>
      <c r="O263" s="406" t="s">
        <v>268</v>
      </c>
      <c r="P263" s="408"/>
    </row>
    <row r="264" spans="1:16" ht="23.25" customHeight="1" thickBot="1" x14ac:dyDescent="0.3">
      <c r="A264" s="431"/>
      <c r="B264" s="414"/>
      <c r="C264" s="406" t="s">
        <v>35</v>
      </c>
      <c r="D264" s="408"/>
      <c r="E264" s="406" t="s">
        <v>26</v>
      </c>
      <c r="F264" s="408"/>
      <c r="G264" s="406" t="s">
        <v>35</v>
      </c>
      <c r="H264" s="408"/>
      <c r="I264" s="406" t="s">
        <v>26</v>
      </c>
      <c r="J264" s="408"/>
      <c r="K264" s="429" t="s">
        <v>35</v>
      </c>
      <c r="L264" s="429" t="s">
        <v>26</v>
      </c>
      <c r="M264" s="429" t="s">
        <v>35</v>
      </c>
      <c r="N264" s="429" t="s">
        <v>26</v>
      </c>
      <c r="O264" s="429" t="s">
        <v>35</v>
      </c>
      <c r="P264" s="429" t="s">
        <v>26</v>
      </c>
    </row>
    <row r="265" spans="1:16" ht="48" customHeight="1" thickBot="1" x14ac:dyDescent="0.3">
      <c r="A265" s="390"/>
      <c r="B265" s="410"/>
      <c r="C265" s="31" t="s">
        <v>83</v>
      </c>
      <c r="D265" s="31" t="s">
        <v>45</v>
      </c>
      <c r="E265" s="31" t="s">
        <v>83</v>
      </c>
      <c r="F265" s="31" t="s">
        <v>45</v>
      </c>
      <c r="G265" s="31" t="s">
        <v>44</v>
      </c>
      <c r="H265" s="31" t="s">
        <v>45</v>
      </c>
      <c r="I265" s="31" t="s">
        <v>44</v>
      </c>
      <c r="J265" s="31" t="s">
        <v>45</v>
      </c>
      <c r="K265" s="430"/>
      <c r="L265" s="430"/>
      <c r="M265" s="430"/>
      <c r="N265" s="430"/>
      <c r="O265" s="430"/>
      <c r="P265" s="430"/>
    </row>
    <row r="266" spans="1:16" ht="15.75" thickBot="1" x14ac:dyDescent="0.3">
      <c r="A266" s="133">
        <v>1</v>
      </c>
      <c r="B266" s="31">
        <v>2</v>
      </c>
      <c r="C266" s="31">
        <v>3</v>
      </c>
      <c r="D266" s="31">
        <v>4</v>
      </c>
      <c r="E266" s="31">
        <v>5</v>
      </c>
      <c r="F266" s="31">
        <v>6</v>
      </c>
      <c r="G266" s="31">
        <v>7</v>
      </c>
      <c r="H266" s="31">
        <v>8</v>
      </c>
      <c r="I266" s="31">
        <v>9</v>
      </c>
      <c r="J266" s="31">
        <v>10</v>
      </c>
      <c r="K266" s="31">
        <v>11</v>
      </c>
      <c r="L266" s="31">
        <v>12</v>
      </c>
      <c r="M266" s="31">
        <v>13</v>
      </c>
      <c r="N266" s="31">
        <v>14</v>
      </c>
      <c r="O266" s="31">
        <v>15</v>
      </c>
      <c r="P266" s="31">
        <v>16</v>
      </c>
    </row>
    <row r="267" spans="1:16" s="108" customFormat="1" ht="18" customHeight="1" thickBot="1" x14ac:dyDescent="0.3">
      <c r="A267" s="347" t="s">
        <v>140</v>
      </c>
      <c r="B267" s="84" t="s">
        <v>46</v>
      </c>
      <c r="C267" s="348">
        <v>17</v>
      </c>
      <c r="D267" s="348">
        <v>16</v>
      </c>
      <c r="E267" s="348"/>
      <c r="F267" s="348"/>
      <c r="G267" s="348">
        <v>17</v>
      </c>
      <c r="H267" s="348">
        <v>16</v>
      </c>
      <c r="I267" s="348"/>
      <c r="J267" s="348"/>
      <c r="K267" s="348">
        <v>17</v>
      </c>
      <c r="L267" s="348"/>
      <c r="M267" s="348">
        <v>17</v>
      </c>
      <c r="N267" s="348"/>
      <c r="O267" s="348">
        <v>17</v>
      </c>
      <c r="P267" s="348"/>
    </row>
    <row r="268" spans="1:16" ht="39.75" customHeight="1" thickBot="1" x14ac:dyDescent="0.3">
      <c r="A268" s="47"/>
      <c r="B268" s="36" t="s">
        <v>47</v>
      </c>
      <c r="C268" s="31" t="s">
        <v>23</v>
      </c>
      <c r="D268" s="31" t="s">
        <v>23</v>
      </c>
      <c r="E268" s="36"/>
      <c r="F268" s="36"/>
      <c r="G268" s="31" t="s">
        <v>23</v>
      </c>
      <c r="H268" s="31" t="s">
        <v>23</v>
      </c>
      <c r="I268" s="36"/>
      <c r="J268" s="36"/>
      <c r="K268" s="31" t="s">
        <v>23</v>
      </c>
      <c r="L268" s="36"/>
      <c r="M268" s="31" t="s">
        <v>23</v>
      </c>
      <c r="N268" s="36"/>
      <c r="O268" s="31" t="s">
        <v>23</v>
      </c>
      <c r="P268" s="36"/>
    </row>
    <row r="269" spans="1:16" x14ac:dyDescent="0.25">
      <c r="A269" s="166"/>
      <c r="B269" s="166"/>
      <c r="C269" s="163"/>
      <c r="D269" s="163"/>
      <c r="E269" s="166"/>
      <c r="F269" s="166"/>
      <c r="G269" s="163"/>
      <c r="H269" s="163"/>
      <c r="I269" s="166"/>
      <c r="J269" s="166"/>
      <c r="K269" s="163"/>
      <c r="L269" s="166"/>
      <c r="M269" s="163"/>
      <c r="N269" s="166"/>
      <c r="O269" s="163"/>
      <c r="P269" s="166"/>
    </row>
    <row r="270" spans="1:16" hidden="1" outlineLevel="1" x14ac:dyDescent="0.25">
      <c r="A270" s="166"/>
      <c r="B270" s="166"/>
      <c r="C270" s="163"/>
      <c r="D270" s="163"/>
      <c r="E270" s="166"/>
      <c r="F270" s="166"/>
      <c r="G270" s="163"/>
      <c r="H270" s="163"/>
      <c r="I270" s="166"/>
      <c r="J270" s="166"/>
      <c r="K270" s="163"/>
      <c r="L270" s="166"/>
      <c r="M270" s="163"/>
      <c r="N270" s="166"/>
      <c r="O270" s="163"/>
      <c r="P270" s="166"/>
    </row>
    <row r="271" spans="1:16" hidden="1" outlineLevel="1" x14ac:dyDescent="0.25">
      <c r="A271" s="166"/>
      <c r="B271" s="166"/>
      <c r="C271" s="163"/>
      <c r="D271" s="163"/>
      <c r="E271" s="166"/>
      <c r="F271" s="166"/>
      <c r="G271" s="163"/>
      <c r="H271" s="163"/>
      <c r="I271" s="166"/>
      <c r="J271" s="166"/>
      <c r="K271" s="163"/>
      <c r="L271" s="166"/>
      <c r="M271" s="163"/>
      <c r="N271" s="166"/>
      <c r="O271" s="163"/>
      <c r="P271" s="166"/>
    </row>
    <row r="272" spans="1:16" hidden="1" outlineLevel="1" x14ac:dyDescent="0.25">
      <c r="A272" s="166"/>
      <c r="B272" s="166"/>
      <c r="C272" s="163"/>
      <c r="D272" s="163"/>
      <c r="E272" s="166"/>
      <c r="F272" s="166"/>
      <c r="G272" s="163"/>
      <c r="H272" s="163"/>
      <c r="I272" s="166"/>
      <c r="J272" s="166"/>
      <c r="K272" s="163"/>
      <c r="L272" s="166"/>
      <c r="M272" s="163"/>
      <c r="N272" s="166"/>
      <c r="O272" s="163"/>
      <c r="P272" s="166"/>
    </row>
    <row r="273" spans="1:16" hidden="1" outlineLevel="1" x14ac:dyDescent="0.25">
      <c r="A273" s="166"/>
      <c r="B273" s="166"/>
      <c r="C273" s="163"/>
      <c r="D273" s="163"/>
      <c r="E273" s="166"/>
      <c r="F273" s="166"/>
      <c r="G273" s="163"/>
      <c r="H273" s="163"/>
      <c r="I273" s="166"/>
      <c r="J273" s="166"/>
      <c r="K273" s="163"/>
      <c r="L273" s="166"/>
      <c r="M273" s="163"/>
      <c r="N273" s="166"/>
      <c r="O273" s="163"/>
      <c r="P273" s="166"/>
    </row>
    <row r="274" spans="1:16" hidden="1" outlineLevel="1" x14ac:dyDescent="0.25">
      <c r="A274" s="166"/>
      <c r="B274" s="166"/>
      <c r="C274" s="163"/>
      <c r="D274" s="163"/>
      <c r="E274" s="166"/>
      <c r="F274" s="166"/>
      <c r="G274" s="163"/>
      <c r="H274" s="163"/>
      <c r="I274" s="166"/>
      <c r="J274" s="166"/>
      <c r="K274" s="163"/>
      <c r="L274" s="166"/>
      <c r="M274" s="163"/>
      <c r="N274" s="166"/>
      <c r="O274" s="163"/>
      <c r="P274" s="166"/>
    </row>
    <row r="275" spans="1:16" hidden="1" outlineLevel="1" x14ac:dyDescent="0.25">
      <c r="A275" s="166"/>
      <c r="B275" s="166"/>
      <c r="C275" s="163"/>
      <c r="D275" s="163"/>
      <c r="E275" s="166"/>
      <c r="F275" s="166"/>
      <c r="G275" s="163"/>
      <c r="H275" s="163"/>
      <c r="I275" s="166"/>
      <c r="J275" s="166"/>
      <c r="K275" s="163"/>
      <c r="L275" s="166"/>
      <c r="M275" s="163"/>
      <c r="N275" s="166"/>
      <c r="O275" s="163"/>
      <c r="P275" s="166"/>
    </row>
    <row r="276" spans="1:16" hidden="1" outlineLevel="1" x14ac:dyDescent="0.25">
      <c r="A276" s="166"/>
      <c r="B276" s="166"/>
      <c r="C276" s="163"/>
      <c r="D276" s="163"/>
      <c r="E276" s="166"/>
      <c r="F276" s="166"/>
      <c r="G276" s="163"/>
      <c r="H276" s="163"/>
      <c r="I276" s="166"/>
      <c r="J276" s="166"/>
      <c r="K276" s="163"/>
      <c r="L276" s="166"/>
      <c r="M276" s="163"/>
      <c r="N276" s="166"/>
      <c r="O276" s="163"/>
      <c r="P276" s="166"/>
    </row>
    <row r="277" spans="1:16" ht="15" hidden="1" customHeight="1" outlineLevel="1" x14ac:dyDescent="0.25">
      <c r="A277" s="166"/>
      <c r="B277" s="166"/>
      <c r="C277" s="163"/>
      <c r="D277" s="163"/>
      <c r="E277" s="166"/>
      <c r="F277" s="166"/>
      <c r="G277" s="163"/>
      <c r="H277" s="163"/>
      <c r="I277" s="166"/>
      <c r="J277" s="166"/>
      <c r="K277" s="163"/>
      <c r="L277" s="166"/>
      <c r="M277" s="163"/>
      <c r="N277" s="166"/>
      <c r="O277" s="163"/>
      <c r="P277" s="166"/>
    </row>
    <row r="278" spans="1:16" ht="15.75" hidden="1" collapsed="1" x14ac:dyDescent="0.25">
      <c r="A278" s="1"/>
    </row>
    <row r="279" spans="1:16" ht="15.75" x14ac:dyDescent="0.25">
      <c r="A279" s="402" t="s">
        <v>175</v>
      </c>
      <c r="B279" s="402"/>
      <c r="C279" s="402"/>
      <c r="D279" s="402"/>
      <c r="E279" s="402"/>
      <c r="F279" s="402"/>
      <c r="G279" s="402"/>
      <c r="H279" s="402"/>
      <c r="I279" s="402"/>
      <c r="J279" s="402"/>
      <c r="K279" s="402"/>
    </row>
    <row r="280" spans="1:16" ht="20.25" customHeight="1" x14ac:dyDescent="0.25">
      <c r="A280" s="402" t="s">
        <v>269</v>
      </c>
      <c r="B280" s="402"/>
      <c r="C280" s="402"/>
      <c r="D280" s="402"/>
      <c r="E280" s="402"/>
      <c r="F280" s="402"/>
      <c r="G280" s="402"/>
      <c r="H280" s="402"/>
      <c r="I280" s="402"/>
      <c r="J280" s="402"/>
      <c r="K280" s="402"/>
      <c r="L280" s="402"/>
    </row>
    <row r="281" spans="1:16" ht="15.75" thickBot="1" x14ac:dyDescent="0.3">
      <c r="A281" s="420" t="s">
        <v>114</v>
      </c>
      <c r="B281" s="420"/>
      <c r="C281" s="420"/>
      <c r="D281" s="420"/>
      <c r="E281" s="420"/>
      <c r="F281" s="420"/>
      <c r="G281" s="420"/>
      <c r="H281" s="420"/>
      <c r="I281" s="420"/>
      <c r="J281" s="420"/>
      <c r="K281" s="420"/>
      <c r="L281" s="420"/>
    </row>
    <row r="282" spans="1:16" ht="22.5" customHeight="1" thickBot="1" x14ac:dyDescent="0.3">
      <c r="A282" s="409" t="s">
        <v>48</v>
      </c>
      <c r="B282" s="409" t="s">
        <v>124</v>
      </c>
      <c r="C282" s="409" t="s">
        <v>49</v>
      </c>
      <c r="D282" s="406" t="s">
        <v>252</v>
      </c>
      <c r="E282" s="407"/>
      <c r="F282" s="408"/>
      <c r="G282" s="406" t="s">
        <v>253</v>
      </c>
      <c r="H282" s="407"/>
      <c r="I282" s="408"/>
      <c r="J282" s="406" t="s">
        <v>266</v>
      </c>
      <c r="K282" s="407"/>
      <c r="L282" s="408"/>
    </row>
    <row r="283" spans="1:16" ht="18" customHeight="1" x14ac:dyDescent="0.25">
      <c r="A283" s="414"/>
      <c r="B283" s="414"/>
      <c r="C283" s="414"/>
      <c r="D283" s="409" t="s">
        <v>246</v>
      </c>
      <c r="E283" s="409" t="s">
        <v>247</v>
      </c>
      <c r="F283" s="409" t="s">
        <v>125</v>
      </c>
      <c r="G283" s="409" t="s">
        <v>246</v>
      </c>
      <c r="H283" s="409" t="s">
        <v>247</v>
      </c>
      <c r="I283" s="409" t="s">
        <v>126</v>
      </c>
      <c r="J283" s="409" t="s">
        <v>246</v>
      </c>
      <c r="K283" s="409" t="s">
        <v>247</v>
      </c>
      <c r="L283" s="409" t="s">
        <v>127</v>
      </c>
    </row>
    <row r="284" spans="1:16" ht="12.75" customHeight="1" thickBot="1" x14ac:dyDescent="0.3">
      <c r="A284" s="410"/>
      <c r="B284" s="410"/>
      <c r="C284" s="410"/>
      <c r="D284" s="410"/>
      <c r="E284" s="410"/>
      <c r="F284" s="410"/>
      <c r="G284" s="410"/>
      <c r="H284" s="410"/>
      <c r="I284" s="410"/>
      <c r="J284" s="410"/>
      <c r="K284" s="410"/>
      <c r="L284" s="410"/>
    </row>
    <row r="285" spans="1:16" ht="15.75" thickBot="1" x14ac:dyDescent="0.3">
      <c r="A285" s="32">
        <v>1</v>
      </c>
      <c r="B285" s="31">
        <v>2</v>
      </c>
      <c r="C285" s="31">
        <v>3</v>
      </c>
      <c r="D285" s="31">
        <f>C285+1</f>
        <v>4</v>
      </c>
      <c r="E285" s="116">
        <f>D285+1</f>
        <v>5</v>
      </c>
      <c r="F285" s="116">
        <f t="shared" ref="F285:L285" si="36">E285+1</f>
        <v>6</v>
      </c>
      <c r="G285" s="116">
        <f t="shared" si="36"/>
        <v>7</v>
      </c>
      <c r="H285" s="116">
        <f t="shared" si="36"/>
        <v>8</v>
      </c>
      <c r="I285" s="116">
        <f t="shared" si="36"/>
        <v>9</v>
      </c>
      <c r="J285" s="116">
        <f t="shared" si="36"/>
        <v>10</v>
      </c>
      <c r="K285" s="116">
        <f t="shared" si="36"/>
        <v>11</v>
      </c>
      <c r="L285" s="116">
        <f t="shared" si="36"/>
        <v>12</v>
      </c>
    </row>
    <row r="286" spans="1:16" ht="69.75" customHeight="1" thickBot="1" x14ac:dyDescent="0.3">
      <c r="A286" s="164">
        <v>1</v>
      </c>
      <c r="B286" s="346" t="s">
        <v>187</v>
      </c>
      <c r="C286" s="45" t="s">
        <v>188</v>
      </c>
      <c r="D286" s="285">
        <v>3315</v>
      </c>
      <c r="E286" s="286"/>
      <c r="F286" s="285">
        <f>D286</f>
        <v>3315</v>
      </c>
      <c r="G286" s="266">
        <v>8000</v>
      </c>
      <c r="H286" s="232"/>
      <c r="I286" s="266">
        <f>G286+H286</f>
        <v>8000</v>
      </c>
      <c r="J286" s="148">
        <v>5000</v>
      </c>
      <c r="K286" s="333"/>
      <c r="L286" s="308">
        <f>J286</f>
        <v>5000</v>
      </c>
    </row>
    <row r="287" spans="1:16" ht="102.75" hidden="1" customHeight="1" thickBot="1" x14ac:dyDescent="0.3">
      <c r="A287" s="164">
        <v>2</v>
      </c>
      <c r="B287" s="208" t="s">
        <v>187</v>
      </c>
      <c r="C287" s="45" t="s">
        <v>188</v>
      </c>
      <c r="D287" s="242"/>
      <c r="E287" s="243"/>
      <c r="F287" s="242"/>
      <c r="G287" s="266"/>
      <c r="H287" s="266"/>
      <c r="I287" s="266">
        <f>G287</f>
        <v>0</v>
      </c>
      <c r="J287" s="148"/>
      <c r="K287" s="244"/>
      <c r="L287" s="308">
        <f>J287+K287</f>
        <v>0</v>
      </c>
    </row>
    <row r="288" spans="1:16" ht="20.25" customHeight="1" thickBot="1" x14ac:dyDescent="0.3">
      <c r="A288" s="33"/>
      <c r="B288" s="45" t="s">
        <v>7</v>
      </c>
      <c r="C288" s="45"/>
      <c r="D288" s="205">
        <f>D286</f>
        <v>3315</v>
      </c>
      <c r="E288" s="45"/>
      <c r="F288" s="205">
        <f>F286</f>
        <v>3315</v>
      </c>
      <c r="G288" s="149">
        <f>G286+G287</f>
        <v>8000</v>
      </c>
      <c r="H288" s="149"/>
      <c r="I288" s="149">
        <f>G288</f>
        <v>8000</v>
      </c>
      <c r="J288" s="149">
        <f>J286</f>
        <v>5000</v>
      </c>
      <c r="K288" s="124"/>
      <c r="L288" s="191">
        <f>L286</f>
        <v>5000</v>
      </c>
    </row>
    <row r="289" spans="1:14" x14ac:dyDescent="0.25">
      <c r="A289" s="48"/>
    </row>
    <row r="290" spans="1:14" x14ac:dyDescent="0.25">
      <c r="A290" s="48"/>
    </row>
    <row r="291" spans="1:14" ht="15.75" x14ac:dyDescent="0.25">
      <c r="A291" s="5" t="s">
        <v>270</v>
      </c>
      <c r="B291" s="5"/>
      <c r="C291" s="5"/>
      <c r="D291" s="5"/>
      <c r="E291" s="5"/>
      <c r="F291" s="5"/>
      <c r="G291" s="5"/>
      <c r="H291" s="5"/>
      <c r="I291" s="5"/>
      <c r="J291" s="5"/>
    </row>
    <row r="292" spans="1:14" ht="15.75" thickBot="1" x14ac:dyDescent="0.3">
      <c r="A292" s="420" t="s">
        <v>110</v>
      </c>
      <c r="B292" s="420"/>
      <c r="C292" s="420"/>
      <c r="D292" s="420"/>
      <c r="E292" s="420"/>
      <c r="F292" s="420"/>
      <c r="G292" s="419"/>
      <c r="H292" s="419"/>
      <c r="K292" s="117"/>
    </row>
    <row r="293" spans="1:14" ht="30.75" customHeight="1" thickBot="1" x14ac:dyDescent="0.3">
      <c r="A293" s="409" t="s">
        <v>48</v>
      </c>
      <c r="B293" s="409" t="s">
        <v>124</v>
      </c>
      <c r="C293" s="409" t="s">
        <v>49</v>
      </c>
      <c r="D293" s="406" t="s">
        <v>239</v>
      </c>
      <c r="E293" s="407"/>
      <c r="F293" s="408"/>
      <c r="G293" s="406" t="s">
        <v>256</v>
      </c>
      <c r="H293" s="407"/>
      <c r="I293" s="408"/>
    </row>
    <row r="294" spans="1:14" x14ac:dyDescent="0.25">
      <c r="A294" s="414"/>
      <c r="B294" s="414"/>
      <c r="C294" s="414"/>
      <c r="D294" s="30" t="s">
        <v>17</v>
      </c>
      <c r="E294" s="30" t="s">
        <v>40</v>
      </c>
      <c r="F294" s="409" t="s">
        <v>125</v>
      </c>
      <c r="G294" s="30" t="s">
        <v>17</v>
      </c>
      <c r="H294" s="30" t="s">
        <v>40</v>
      </c>
      <c r="I294" s="443" t="s">
        <v>126</v>
      </c>
    </row>
    <row r="295" spans="1:14" ht="19.5" customHeight="1" thickBot="1" x14ac:dyDescent="0.3">
      <c r="A295" s="410"/>
      <c r="B295" s="410"/>
      <c r="C295" s="410"/>
      <c r="D295" s="31" t="s">
        <v>50</v>
      </c>
      <c r="E295" s="31" t="s">
        <v>18</v>
      </c>
      <c r="F295" s="410"/>
      <c r="G295" s="31" t="s">
        <v>50</v>
      </c>
      <c r="H295" s="31" t="s">
        <v>18</v>
      </c>
      <c r="I295" s="444"/>
    </row>
    <row r="296" spans="1:14" ht="15.75" thickBot="1" x14ac:dyDescent="0.3">
      <c r="A296" s="32">
        <v>1</v>
      </c>
      <c r="B296" s="31">
        <v>2</v>
      </c>
      <c r="C296" s="31">
        <v>3</v>
      </c>
      <c r="D296" s="31">
        <f>C296+1</f>
        <v>4</v>
      </c>
      <c r="E296" s="116">
        <f t="shared" ref="E296:I296" si="37">D296+1</f>
        <v>5</v>
      </c>
      <c r="F296" s="116">
        <f t="shared" si="37"/>
        <v>6</v>
      </c>
      <c r="G296" s="116">
        <f t="shared" si="37"/>
        <v>7</v>
      </c>
      <c r="H296" s="116">
        <f t="shared" si="37"/>
        <v>8</v>
      </c>
      <c r="I296" s="116">
        <f t="shared" si="37"/>
        <v>9</v>
      </c>
    </row>
    <row r="297" spans="1:14" ht="73.5" customHeight="1" thickBot="1" x14ac:dyDescent="0.3">
      <c r="A297" s="164">
        <v>1</v>
      </c>
      <c r="B297" s="220" t="s">
        <v>187</v>
      </c>
      <c r="C297" s="45" t="s">
        <v>188</v>
      </c>
      <c r="D297" s="148">
        <v>5000</v>
      </c>
      <c r="E297" s="148"/>
      <c r="F297" s="148">
        <f>D297</f>
        <v>5000</v>
      </c>
      <c r="G297" s="148">
        <v>0</v>
      </c>
      <c r="H297" s="148"/>
      <c r="I297" s="308">
        <f>G297</f>
        <v>0</v>
      </c>
    </row>
    <row r="298" spans="1:14" ht="12.75" customHeight="1" thickBot="1" x14ac:dyDescent="0.3">
      <c r="A298" s="44"/>
      <c r="B298" s="162"/>
      <c r="C298" s="45"/>
      <c r="D298" s="149"/>
      <c r="E298" s="149"/>
      <c r="F298" s="149"/>
      <c r="G298" s="149"/>
      <c r="H298" s="149"/>
      <c r="I298" s="165"/>
    </row>
    <row r="299" spans="1:14" ht="15.75" thickBot="1" x14ac:dyDescent="0.3">
      <c r="A299" s="33"/>
      <c r="B299" s="45" t="s">
        <v>7</v>
      </c>
      <c r="C299" s="45"/>
      <c r="D299" s="149">
        <f>D297</f>
        <v>5000</v>
      </c>
      <c r="E299" s="37"/>
      <c r="F299" s="149">
        <f>F297</f>
        <v>5000</v>
      </c>
      <c r="G299" s="149">
        <f>G297</f>
        <v>0</v>
      </c>
      <c r="H299" s="37"/>
      <c r="I299" s="192">
        <f>I297</f>
        <v>0</v>
      </c>
    </row>
    <row r="300" spans="1:14" ht="15.75" x14ac:dyDescent="0.25">
      <c r="A300" s="1"/>
    </row>
    <row r="301" spans="1:14" ht="15.75" x14ac:dyDescent="0.25">
      <c r="A301" s="359" t="s">
        <v>271</v>
      </c>
      <c r="B301" s="359"/>
      <c r="C301" s="359"/>
      <c r="D301" s="359"/>
      <c r="E301" s="359"/>
      <c r="F301" s="359"/>
      <c r="G301" s="359"/>
      <c r="H301" s="359"/>
      <c r="I301" s="359"/>
    </row>
    <row r="302" spans="1:14" ht="16.5" thickBot="1" x14ac:dyDescent="0.3">
      <c r="A302" s="122"/>
      <c r="B302" s="122"/>
      <c r="C302" s="122"/>
      <c r="D302" s="122"/>
      <c r="E302" s="122"/>
      <c r="F302" s="122"/>
      <c r="G302" s="122"/>
      <c r="H302" s="122"/>
      <c r="I302" s="122"/>
      <c r="N302" t="s">
        <v>110</v>
      </c>
    </row>
    <row r="303" spans="1:14" ht="30" customHeight="1" x14ac:dyDescent="0.25">
      <c r="A303" s="459" t="s">
        <v>128</v>
      </c>
      <c r="B303" s="448"/>
      <c r="C303" s="448" t="s">
        <v>131</v>
      </c>
      <c r="D303" s="448" t="s">
        <v>129</v>
      </c>
      <c r="E303" s="456" t="s">
        <v>252</v>
      </c>
      <c r="F303" s="456"/>
      <c r="G303" s="456" t="s">
        <v>253</v>
      </c>
      <c r="H303" s="456"/>
      <c r="I303" s="456" t="s">
        <v>254</v>
      </c>
      <c r="J303" s="456"/>
      <c r="K303" s="456" t="s">
        <v>239</v>
      </c>
      <c r="L303" s="456"/>
      <c r="M303" s="456" t="s">
        <v>256</v>
      </c>
      <c r="N303" s="458"/>
    </row>
    <row r="304" spans="1:14" ht="96" customHeight="1" x14ac:dyDescent="0.25">
      <c r="A304" s="460"/>
      <c r="B304" s="449"/>
      <c r="C304" s="461"/>
      <c r="D304" s="449"/>
      <c r="E304" s="134" t="s">
        <v>132</v>
      </c>
      <c r="F304" s="134" t="s">
        <v>130</v>
      </c>
      <c r="G304" s="134" t="s">
        <v>132</v>
      </c>
      <c r="H304" s="134" t="s">
        <v>130</v>
      </c>
      <c r="I304" s="134" t="s">
        <v>132</v>
      </c>
      <c r="J304" s="134" t="s">
        <v>130</v>
      </c>
      <c r="K304" s="134" t="s">
        <v>132</v>
      </c>
      <c r="L304" s="134" t="s">
        <v>130</v>
      </c>
      <c r="M304" s="134" t="s">
        <v>132</v>
      </c>
      <c r="N304" s="136" t="s">
        <v>130</v>
      </c>
    </row>
    <row r="305" spans="1:14" ht="15.75" x14ac:dyDescent="0.25">
      <c r="A305" s="450">
        <v>1</v>
      </c>
      <c r="B305" s="451"/>
      <c r="C305" s="137">
        <f>A305+1</f>
        <v>2</v>
      </c>
      <c r="D305" s="137">
        <f>C305+1</f>
        <v>3</v>
      </c>
      <c r="E305" s="137">
        <f t="shared" ref="E305:N305" si="38">D305+1</f>
        <v>4</v>
      </c>
      <c r="F305" s="137">
        <f t="shared" si="38"/>
        <v>5</v>
      </c>
      <c r="G305" s="137">
        <f t="shared" si="38"/>
        <v>6</v>
      </c>
      <c r="H305" s="137">
        <f t="shared" si="38"/>
        <v>7</v>
      </c>
      <c r="I305" s="137">
        <f t="shared" si="38"/>
        <v>8</v>
      </c>
      <c r="J305" s="137">
        <f t="shared" si="38"/>
        <v>9</v>
      </c>
      <c r="K305" s="137">
        <f t="shared" si="38"/>
        <v>10</v>
      </c>
      <c r="L305" s="137">
        <f t="shared" si="38"/>
        <v>11</v>
      </c>
      <c r="M305" s="137">
        <f t="shared" si="38"/>
        <v>12</v>
      </c>
      <c r="N305" s="138">
        <f t="shared" si="38"/>
        <v>13</v>
      </c>
    </row>
    <row r="306" spans="1:14" ht="15.75" x14ac:dyDescent="0.25">
      <c r="A306" s="452"/>
      <c r="B306" s="452"/>
      <c r="C306" s="135"/>
      <c r="D306" s="135"/>
      <c r="E306" s="135"/>
      <c r="F306" s="135"/>
      <c r="G306" s="135"/>
      <c r="H306" s="135"/>
      <c r="I306" s="135"/>
      <c r="J306" s="139"/>
      <c r="K306" s="139"/>
      <c r="L306" s="139"/>
      <c r="M306" s="139"/>
      <c r="N306" s="139"/>
    </row>
    <row r="307" spans="1:14" ht="15.75" x14ac:dyDescent="0.25">
      <c r="A307" s="452"/>
      <c r="B307" s="452"/>
      <c r="C307" s="135"/>
      <c r="D307" s="135"/>
      <c r="E307" s="135"/>
      <c r="F307" s="135"/>
      <c r="G307" s="135"/>
      <c r="H307" s="135"/>
      <c r="I307" s="135"/>
      <c r="J307" s="139"/>
      <c r="K307" s="139"/>
      <c r="L307" s="139"/>
      <c r="M307" s="139"/>
      <c r="N307" s="139"/>
    </row>
    <row r="308" spans="1:14" ht="15.75" customHeight="1" x14ac:dyDescent="0.25">
      <c r="A308" s="453"/>
      <c r="B308" s="454"/>
      <c r="C308" s="135"/>
      <c r="D308" s="135"/>
      <c r="E308" s="135"/>
      <c r="F308" s="135"/>
      <c r="G308" s="135"/>
      <c r="H308" s="135"/>
      <c r="I308" s="135"/>
      <c r="J308" s="139"/>
      <c r="K308" s="139"/>
      <c r="L308" s="139"/>
      <c r="M308" s="139"/>
      <c r="N308" s="139"/>
    </row>
    <row r="309" spans="1:14" ht="15.75" x14ac:dyDescent="0.25">
      <c r="A309" s="129"/>
      <c r="B309" s="129"/>
      <c r="C309" s="129"/>
      <c r="D309" s="129"/>
      <c r="E309" s="129"/>
      <c r="F309" s="129"/>
      <c r="G309" s="129"/>
      <c r="H309" s="129"/>
      <c r="I309" s="129"/>
    </row>
    <row r="310" spans="1:14" ht="42" customHeight="1" x14ac:dyDescent="0.25">
      <c r="A310" s="368" t="s">
        <v>272</v>
      </c>
      <c r="B310" s="368"/>
      <c r="C310" s="368"/>
      <c r="D310" s="368"/>
      <c r="E310" s="368"/>
      <c r="F310" s="368"/>
      <c r="G310" s="368"/>
      <c r="H310" s="368"/>
      <c r="I310" s="368"/>
      <c r="J310" s="368"/>
      <c r="K310" s="368"/>
      <c r="L310" s="368"/>
      <c r="M310" s="368"/>
    </row>
    <row r="311" spans="1:14" ht="6.75" customHeight="1" x14ac:dyDescent="0.25">
      <c r="A311" s="368"/>
      <c r="B311" s="368"/>
      <c r="C311" s="368"/>
      <c r="D311" s="368"/>
      <c r="E311" s="368"/>
      <c r="F311" s="368"/>
      <c r="G311" s="368"/>
      <c r="H311" s="368"/>
      <c r="I311" s="368"/>
      <c r="J311" s="368"/>
      <c r="K311" s="368"/>
      <c r="L311" s="368"/>
      <c r="M311" s="368"/>
    </row>
    <row r="312" spans="1:14" ht="53.25" customHeight="1" x14ac:dyDescent="0.25">
      <c r="A312" s="463" t="s">
        <v>248</v>
      </c>
      <c r="B312" s="463"/>
      <c r="C312" s="463"/>
      <c r="D312" s="463"/>
      <c r="E312" s="463"/>
      <c r="F312" s="463"/>
      <c r="G312" s="463"/>
      <c r="H312" s="463"/>
      <c r="I312" s="463"/>
      <c r="J312" s="463"/>
      <c r="K312" s="463"/>
      <c r="L312" s="463"/>
      <c r="M312" s="463"/>
      <c r="N312" s="463"/>
    </row>
    <row r="313" spans="1:14" ht="24.75" customHeight="1" x14ac:dyDescent="0.25">
      <c r="A313" s="462" t="s">
        <v>273</v>
      </c>
      <c r="B313" s="462"/>
      <c r="C313" s="462"/>
      <c r="D313" s="462"/>
      <c r="E313" s="462"/>
      <c r="F313" s="462"/>
      <c r="G313" s="462"/>
      <c r="H313" s="462"/>
      <c r="I313" s="462"/>
      <c r="J313" s="462"/>
      <c r="K313" s="462"/>
    </row>
    <row r="314" spans="1:14" ht="15.75" x14ac:dyDescent="0.25">
      <c r="A314" s="1"/>
    </row>
    <row r="315" spans="1:14" ht="22.5" customHeight="1" x14ac:dyDescent="0.25">
      <c r="A315" s="402" t="s">
        <v>274</v>
      </c>
      <c r="B315" s="402"/>
      <c r="C315" s="402"/>
      <c r="D315" s="402"/>
      <c r="E315" s="402"/>
      <c r="F315" s="402"/>
      <c r="G315" s="402"/>
      <c r="H315" s="402"/>
      <c r="I315" s="402"/>
      <c r="J315" s="402"/>
      <c r="K315" s="402"/>
    </row>
    <row r="316" spans="1:14" ht="21" customHeight="1" x14ac:dyDescent="0.25">
      <c r="A316" s="455" t="s">
        <v>114</v>
      </c>
      <c r="B316" s="455"/>
      <c r="C316" s="455"/>
      <c r="D316" s="455"/>
      <c r="E316" s="455"/>
      <c r="F316" s="455"/>
      <c r="G316" s="455"/>
      <c r="H316" s="455"/>
      <c r="I316" s="455"/>
      <c r="J316" s="455"/>
      <c r="K316" s="118"/>
    </row>
    <row r="317" spans="1:14" ht="30.75" customHeight="1" x14ac:dyDescent="0.25">
      <c r="A317" s="457" t="s">
        <v>151</v>
      </c>
      <c r="B317" s="400" t="s">
        <v>2</v>
      </c>
      <c r="C317" s="400" t="s">
        <v>51</v>
      </c>
      <c r="D317" s="400" t="s">
        <v>52</v>
      </c>
      <c r="E317" s="400" t="s">
        <v>241</v>
      </c>
      <c r="F317" s="400" t="s">
        <v>275</v>
      </c>
      <c r="G317" s="400" t="s">
        <v>133</v>
      </c>
      <c r="H317" s="400" t="s">
        <v>53</v>
      </c>
      <c r="I317" s="400"/>
      <c r="J317" s="400" t="s">
        <v>242</v>
      </c>
    </row>
    <row r="318" spans="1:14" ht="71.25" customHeight="1" x14ac:dyDescent="0.25">
      <c r="A318" s="457"/>
      <c r="B318" s="400"/>
      <c r="C318" s="400"/>
      <c r="D318" s="400"/>
      <c r="E318" s="400"/>
      <c r="F318" s="400"/>
      <c r="G318" s="400"/>
      <c r="H318" s="261" t="s">
        <v>54</v>
      </c>
      <c r="I318" s="261" t="s">
        <v>55</v>
      </c>
      <c r="J318" s="400"/>
    </row>
    <row r="319" spans="1:14" ht="25.5" customHeight="1" x14ac:dyDescent="0.25">
      <c r="A319" s="261">
        <v>1</v>
      </c>
      <c r="B319" s="261">
        <v>2</v>
      </c>
      <c r="C319" s="261">
        <f>B319+1</f>
        <v>3</v>
      </c>
      <c r="D319" s="261">
        <f t="shared" ref="D319:J319" si="39">C319+1</f>
        <v>4</v>
      </c>
      <c r="E319" s="261">
        <f t="shared" si="39"/>
        <v>5</v>
      </c>
      <c r="F319" s="261">
        <f t="shared" si="39"/>
        <v>6</v>
      </c>
      <c r="G319" s="261">
        <f t="shared" si="39"/>
        <v>7</v>
      </c>
      <c r="H319" s="261">
        <f t="shared" si="39"/>
        <v>8</v>
      </c>
      <c r="I319" s="261">
        <f t="shared" si="39"/>
        <v>9</v>
      </c>
      <c r="J319" s="261">
        <f t="shared" si="39"/>
        <v>10</v>
      </c>
    </row>
    <row r="320" spans="1:14" ht="22.5" customHeight="1" x14ac:dyDescent="0.25">
      <c r="A320" s="155">
        <f>'Додаток 2'!A75</f>
        <v>2000</v>
      </c>
      <c r="B320" s="309" t="str">
        <f t="shared" ref="B320:B333" si="40">B75</f>
        <v>Поточні видатки</v>
      </c>
      <c r="C320" s="310">
        <f>C321+C324+C333</f>
        <v>4343663</v>
      </c>
      <c r="D320" s="310">
        <f t="shared" ref="D320:D333" si="41">C75</f>
        <v>4268605</v>
      </c>
      <c r="E320" s="310">
        <f>E324+E333</f>
        <v>0</v>
      </c>
      <c r="F320" s="310">
        <f>F324</f>
        <v>75035</v>
      </c>
      <c r="G320" s="310">
        <f>G324</f>
        <v>75035</v>
      </c>
      <c r="H320" s="310">
        <f>H324</f>
        <v>0</v>
      </c>
      <c r="I320" s="310">
        <v>0</v>
      </c>
      <c r="J320" s="310">
        <f>D320+F320</f>
        <v>4343640</v>
      </c>
    </row>
    <row r="321" spans="1:13" s="91" customFormat="1" ht="33" customHeight="1" x14ac:dyDescent="0.25">
      <c r="A321" s="156">
        <f>'Додаток 2'!A76</f>
        <v>2100</v>
      </c>
      <c r="B321" s="311" t="str">
        <f t="shared" si="40"/>
        <v>Оплата праці і нарахування на заробітну плату</v>
      </c>
      <c r="C321" s="312">
        <f>C322+C323</f>
        <v>3809239</v>
      </c>
      <c r="D321" s="313">
        <f t="shared" si="41"/>
        <v>3809238</v>
      </c>
      <c r="E321" s="312"/>
      <c r="F321" s="312"/>
      <c r="G321" s="312"/>
      <c r="H321" s="312"/>
      <c r="I321" s="312"/>
      <c r="J321" s="312">
        <f t="shared" ref="J321:J332" si="42">D321+F321</f>
        <v>3809238</v>
      </c>
    </row>
    <row r="322" spans="1:13" ht="21" customHeight="1" x14ac:dyDescent="0.25">
      <c r="A322" s="261">
        <f>'Додаток 2'!A77</f>
        <v>2110</v>
      </c>
      <c r="B322" s="263" t="str">
        <f t="shared" si="40"/>
        <v>Оплата праці</v>
      </c>
      <c r="C322" s="287">
        <v>3127161</v>
      </c>
      <c r="D322" s="288">
        <f t="shared" si="41"/>
        <v>3127161</v>
      </c>
      <c r="E322" s="287"/>
      <c r="F322" s="287"/>
      <c r="G322" s="287"/>
      <c r="H322" s="287"/>
      <c r="I322" s="287"/>
      <c r="J322" s="287">
        <f t="shared" si="42"/>
        <v>3127161</v>
      </c>
    </row>
    <row r="323" spans="1:13" ht="23.25" customHeight="1" x14ac:dyDescent="0.25">
      <c r="A323" s="261">
        <f>'Додаток 2'!A78</f>
        <v>2120</v>
      </c>
      <c r="B323" s="263" t="str">
        <f t="shared" si="40"/>
        <v>Нарахування на заробітну плату</v>
      </c>
      <c r="C323" s="287">
        <v>682078</v>
      </c>
      <c r="D323" s="288">
        <f t="shared" si="41"/>
        <v>682077</v>
      </c>
      <c r="E323" s="287"/>
      <c r="F323" s="287"/>
      <c r="G323" s="287"/>
      <c r="H323" s="287"/>
      <c r="I323" s="287"/>
      <c r="J323" s="287">
        <f t="shared" si="42"/>
        <v>682077</v>
      </c>
    </row>
    <row r="324" spans="1:13" s="91" customFormat="1" ht="20.25" customHeight="1" x14ac:dyDescent="0.25">
      <c r="A324" s="156">
        <f>'Додаток 2'!A79</f>
        <v>2200</v>
      </c>
      <c r="B324" s="311" t="str">
        <f t="shared" si="40"/>
        <v>Використання товарів і послуг</v>
      </c>
      <c r="C324" s="312">
        <f>C325+C326+C327+C328+C332</f>
        <v>534423</v>
      </c>
      <c r="D324" s="313">
        <f t="shared" si="41"/>
        <v>459367</v>
      </c>
      <c r="E324" s="312">
        <f>E325+E326</f>
        <v>0</v>
      </c>
      <c r="F324" s="312">
        <f>F325+F326+F332</f>
        <v>75035</v>
      </c>
      <c r="G324" s="312">
        <f>G325+G326+G327+G332</f>
        <v>75035</v>
      </c>
      <c r="H324" s="312">
        <f>E324</f>
        <v>0</v>
      </c>
      <c r="I324" s="312"/>
      <c r="J324" s="312">
        <f t="shared" si="42"/>
        <v>534402</v>
      </c>
    </row>
    <row r="325" spans="1:13" ht="30.75" customHeight="1" x14ac:dyDescent="0.25">
      <c r="A325" s="261">
        <f>'Додаток 2'!A80</f>
        <v>2210</v>
      </c>
      <c r="B325" s="263" t="str">
        <f t="shared" si="40"/>
        <v>Предмети, матеріали, обладнання та інвентар</v>
      </c>
      <c r="C325" s="287">
        <v>226122</v>
      </c>
      <c r="D325" s="288">
        <f t="shared" si="41"/>
        <v>226120</v>
      </c>
      <c r="E325" s="287"/>
      <c r="F325" s="287"/>
      <c r="G325" s="287"/>
      <c r="H325" s="287"/>
      <c r="I325" s="287"/>
      <c r="J325" s="287">
        <f t="shared" si="42"/>
        <v>226120</v>
      </c>
    </row>
    <row r="326" spans="1:13" ht="30.75" customHeight="1" x14ac:dyDescent="0.25">
      <c r="A326" s="261">
        <f>'Додаток 2'!A81</f>
        <v>2240</v>
      </c>
      <c r="B326" s="263" t="str">
        <f t="shared" si="40"/>
        <v>Оплата послуг (крім комунальних)</v>
      </c>
      <c r="C326" s="287">
        <v>170017</v>
      </c>
      <c r="D326" s="288">
        <f t="shared" si="41"/>
        <v>98745</v>
      </c>
      <c r="E326" s="287"/>
      <c r="F326" s="287">
        <v>71255</v>
      </c>
      <c r="G326" s="287">
        <f>F326-E326</f>
        <v>71255</v>
      </c>
      <c r="H326" s="287"/>
      <c r="I326" s="287"/>
      <c r="J326" s="287">
        <f t="shared" si="42"/>
        <v>170000</v>
      </c>
    </row>
    <row r="327" spans="1:13" ht="20.25" customHeight="1" x14ac:dyDescent="0.25">
      <c r="A327" s="261">
        <f>'Додаток 2'!A82</f>
        <v>2250</v>
      </c>
      <c r="B327" s="263" t="str">
        <f t="shared" si="40"/>
        <v>Видатки на відрядження</v>
      </c>
      <c r="C327" s="287">
        <v>1020</v>
      </c>
      <c r="D327" s="288">
        <f t="shared" si="41"/>
        <v>1020</v>
      </c>
      <c r="E327" s="287"/>
      <c r="F327" s="287"/>
      <c r="G327" s="287"/>
      <c r="H327" s="287"/>
      <c r="I327" s="287"/>
      <c r="J327" s="287">
        <f t="shared" si="42"/>
        <v>1020</v>
      </c>
    </row>
    <row r="328" spans="1:13" s="91" customFormat="1" ht="29.25" customHeight="1" x14ac:dyDescent="0.25">
      <c r="A328" s="156">
        <f>'Додаток 2'!A83</f>
        <v>2270</v>
      </c>
      <c r="B328" s="311" t="str">
        <f t="shared" si="40"/>
        <v>Оплата комунальних послуг та енергоносіїв</v>
      </c>
      <c r="C328" s="312">
        <f>C329+C330+C331</f>
        <v>133484</v>
      </c>
      <c r="D328" s="313">
        <f t="shared" si="41"/>
        <v>133482</v>
      </c>
      <c r="E328" s="312"/>
      <c r="F328" s="312"/>
      <c r="G328" s="312"/>
      <c r="H328" s="312"/>
      <c r="I328" s="312"/>
      <c r="J328" s="312">
        <f t="shared" si="42"/>
        <v>133482</v>
      </c>
    </row>
    <row r="329" spans="1:13" ht="22.5" customHeight="1" x14ac:dyDescent="0.25">
      <c r="A329" s="261">
        <f>'Додаток 2'!A84</f>
        <v>2271</v>
      </c>
      <c r="B329" s="263" t="str">
        <f t="shared" si="40"/>
        <v>Оплата теплопостачання</v>
      </c>
      <c r="C329" s="287">
        <v>68639</v>
      </c>
      <c r="D329" s="288">
        <f t="shared" si="41"/>
        <v>68638</v>
      </c>
      <c r="E329" s="287"/>
      <c r="F329" s="287"/>
      <c r="G329" s="287"/>
      <c r="H329" s="287"/>
      <c r="I329" s="287"/>
      <c r="J329" s="287">
        <f t="shared" si="42"/>
        <v>68638</v>
      </c>
    </row>
    <row r="330" spans="1:13" ht="27.75" customHeight="1" x14ac:dyDescent="0.25">
      <c r="A330" s="261">
        <f>'Додаток 2'!A85</f>
        <v>2272</v>
      </c>
      <c r="B330" s="263" t="str">
        <f t="shared" si="40"/>
        <v>Оплата водопостачання і водовідведення</v>
      </c>
      <c r="C330" s="287">
        <v>2119</v>
      </c>
      <c r="D330" s="288">
        <f t="shared" si="41"/>
        <v>2118</v>
      </c>
      <c r="E330" s="287"/>
      <c r="F330" s="287"/>
      <c r="G330" s="287"/>
      <c r="H330" s="287"/>
      <c r="I330" s="287"/>
      <c r="J330" s="287">
        <f t="shared" si="42"/>
        <v>2118</v>
      </c>
    </row>
    <row r="331" spans="1:13" ht="24.75" customHeight="1" x14ac:dyDescent="0.25">
      <c r="A331" s="261">
        <f>'Додаток 2'!A86</f>
        <v>2273</v>
      </c>
      <c r="B331" s="263" t="str">
        <f t="shared" si="40"/>
        <v>Оплата електроенергії</v>
      </c>
      <c r="C331" s="287">
        <v>62726</v>
      </c>
      <c r="D331" s="288">
        <f t="shared" si="41"/>
        <v>62726</v>
      </c>
      <c r="E331" s="287"/>
      <c r="F331" s="287"/>
      <c r="G331" s="287"/>
      <c r="H331" s="287"/>
      <c r="I331" s="287"/>
      <c r="J331" s="287">
        <f t="shared" si="42"/>
        <v>62726</v>
      </c>
    </row>
    <row r="332" spans="1:13" ht="51" customHeight="1" x14ac:dyDescent="0.25">
      <c r="A332" s="261">
        <f>'Додаток 2'!A87</f>
        <v>2282</v>
      </c>
      <c r="B332" s="263" t="str">
        <f t="shared" si="40"/>
        <v>Окремі заходи по реалізації державних (регіональних) програм, не віднесені до заходів розвитку</v>
      </c>
      <c r="C332" s="287">
        <v>3780</v>
      </c>
      <c r="D332" s="288">
        <f t="shared" si="41"/>
        <v>0</v>
      </c>
      <c r="E332" s="287"/>
      <c r="F332" s="287">
        <v>3780</v>
      </c>
      <c r="G332" s="287">
        <f>F332-E332</f>
        <v>3780</v>
      </c>
      <c r="H332" s="287"/>
      <c r="I332" s="287"/>
      <c r="J332" s="287">
        <f t="shared" si="42"/>
        <v>3780</v>
      </c>
    </row>
    <row r="333" spans="1:13" s="91" customFormat="1" ht="21" customHeight="1" x14ac:dyDescent="0.25">
      <c r="A333" s="156">
        <f>'Додаток 2'!A88</f>
        <v>2800</v>
      </c>
      <c r="B333" s="311" t="str">
        <f t="shared" si="40"/>
        <v>Інші поточні видатки</v>
      </c>
      <c r="C333" s="312">
        <v>1</v>
      </c>
      <c r="D333" s="313">
        <f t="shared" si="41"/>
        <v>0</v>
      </c>
      <c r="E333" s="312">
        <v>0</v>
      </c>
      <c r="F333" s="312"/>
      <c r="G333" s="312"/>
      <c r="H333" s="312"/>
      <c r="I333" s="312"/>
      <c r="J333" s="312">
        <v>0</v>
      </c>
    </row>
    <row r="334" spans="1:13" ht="23.25" customHeight="1" x14ac:dyDescent="0.25">
      <c r="A334" s="155"/>
      <c r="B334" s="314" t="s">
        <v>7</v>
      </c>
      <c r="C334" s="315">
        <f>C320</f>
        <v>4343663</v>
      </c>
      <c r="D334" s="315">
        <f>D320</f>
        <v>4268605</v>
      </c>
      <c r="E334" s="315">
        <f t="shared" ref="E334:H334" si="43">E320</f>
        <v>0</v>
      </c>
      <c r="F334" s="315">
        <f>F320</f>
        <v>75035</v>
      </c>
      <c r="G334" s="315">
        <f t="shared" si="43"/>
        <v>75035</v>
      </c>
      <c r="H334" s="315">
        <f t="shared" si="43"/>
        <v>0</v>
      </c>
      <c r="I334" s="315">
        <v>0</v>
      </c>
      <c r="J334" s="315">
        <f>J320</f>
        <v>4343640</v>
      </c>
    </row>
    <row r="335" spans="1:13" ht="22.5" customHeight="1" x14ac:dyDescent="0.25">
      <c r="A335" s="46"/>
    </row>
    <row r="336" spans="1:13" ht="22.5" customHeight="1" x14ac:dyDescent="0.25">
      <c r="A336" s="462" t="s">
        <v>276</v>
      </c>
      <c r="B336" s="462"/>
      <c r="C336" s="462"/>
      <c r="D336" s="462"/>
      <c r="E336" s="462"/>
      <c r="F336" s="462"/>
      <c r="G336" s="462"/>
      <c r="H336" s="462"/>
      <c r="I336" s="462"/>
      <c r="J336" s="462"/>
      <c r="K336" s="462"/>
      <c r="L336" s="462"/>
      <c r="M336" s="462"/>
    </row>
    <row r="337" spans="1:13" ht="23.25" customHeight="1" thickBot="1" x14ac:dyDescent="0.3">
      <c r="A337" s="466" t="s">
        <v>114</v>
      </c>
      <c r="B337" s="466"/>
      <c r="C337" s="466"/>
      <c r="D337" s="466"/>
      <c r="E337" s="466"/>
      <c r="F337" s="466"/>
      <c r="G337" s="466"/>
      <c r="H337" s="466"/>
      <c r="I337" s="466"/>
      <c r="J337" s="466"/>
      <c r="K337" s="466"/>
      <c r="L337" s="466"/>
      <c r="M337" s="128"/>
    </row>
    <row r="338" spans="1:13" ht="21" customHeight="1" thickBot="1" x14ac:dyDescent="0.3">
      <c r="A338" s="421" t="s">
        <v>151</v>
      </c>
      <c r="B338" s="409" t="s">
        <v>2</v>
      </c>
      <c r="C338" s="406" t="s">
        <v>177</v>
      </c>
      <c r="D338" s="407"/>
      <c r="E338" s="407"/>
      <c r="F338" s="407"/>
      <c r="G338" s="408"/>
      <c r="H338" s="406" t="s">
        <v>196</v>
      </c>
      <c r="I338" s="407"/>
      <c r="J338" s="407"/>
      <c r="K338" s="407"/>
      <c r="L338" s="408"/>
    </row>
    <row r="339" spans="1:13" ht="51.75" customHeight="1" thickBot="1" x14ac:dyDescent="0.3">
      <c r="A339" s="422"/>
      <c r="B339" s="414"/>
      <c r="C339" s="409" t="s">
        <v>56</v>
      </c>
      <c r="D339" s="409" t="s">
        <v>277</v>
      </c>
      <c r="E339" s="406" t="s">
        <v>57</v>
      </c>
      <c r="F339" s="408"/>
      <c r="G339" s="30" t="s">
        <v>58</v>
      </c>
      <c r="H339" s="409" t="s">
        <v>59</v>
      </c>
      <c r="I339" s="409" t="s">
        <v>278</v>
      </c>
      <c r="J339" s="406" t="s">
        <v>57</v>
      </c>
      <c r="K339" s="408"/>
      <c r="L339" s="409" t="s">
        <v>176</v>
      </c>
    </row>
    <row r="340" spans="1:13" ht="36.75" customHeight="1" thickBot="1" x14ac:dyDescent="0.3">
      <c r="A340" s="422"/>
      <c r="B340" s="410"/>
      <c r="C340" s="410"/>
      <c r="D340" s="410"/>
      <c r="E340" s="29" t="s">
        <v>54</v>
      </c>
      <c r="F340" s="29" t="s">
        <v>55</v>
      </c>
      <c r="G340" s="30" t="s">
        <v>134</v>
      </c>
      <c r="H340" s="410"/>
      <c r="I340" s="410"/>
      <c r="J340" s="31" t="s">
        <v>54</v>
      </c>
      <c r="K340" s="31" t="s">
        <v>55</v>
      </c>
      <c r="L340" s="410"/>
    </row>
    <row r="341" spans="1:13" ht="24.75" customHeight="1" thickBot="1" x14ac:dyDescent="0.3">
      <c r="A341" s="123">
        <v>1</v>
      </c>
      <c r="B341" s="49">
        <v>2</v>
      </c>
      <c r="C341" s="49">
        <f>B341+1</f>
        <v>3</v>
      </c>
      <c r="D341" s="132">
        <f t="shared" ref="D341:L341" si="44">C341+1</f>
        <v>4</v>
      </c>
      <c r="E341" s="132">
        <f t="shared" si="44"/>
        <v>5</v>
      </c>
      <c r="F341" s="132">
        <f t="shared" si="44"/>
        <v>6</v>
      </c>
      <c r="G341" s="132">
        <f t="shared" si="44"/>
        <v>7</v>
      </c>
      <c r="H341" s="132">
        <f t="shared" si="44"/>
        <v>8</v>
      </c>
      <c r="I341" s="132">
        <f t="shared" si="44"/>
        <v>9</v>
      </c>
      <c r="J341" s="132">
        <f t="shared" si="44"/>
        <v>10</v>
      </c>
      <c r="K341" s="132">
        <f t="shared" si="44"/>
        <v>11</v>
      </c>
      <c r="L341" s="132">
        <f t="shared" si="44"/>
        <v>12</v>
      </c>
    </row>
    <row r="342" spans="1:13" s="92" customFormat="1" ht="23.25" customHeight="1" thickBot="1" x14ac:dyDescent="0.3">
      <c r="A342" s="155">
        <f t="shared" ref="A342:A353" si="45">A111</f>
        <v>2000</v>
      </c>
      <c r="B342" s="77" t="str">
        <f t="shared" ref="B342:B355" si="46">B75</f>
        <v>Поточні видатки</v>
      </c>
      <c r="C342" s="150">
        <f t="shared" ref="C342:C355" si="47">G75</f>
        <v>6982371</v>
      </c>
      <c r="D342" s="150">
        <f>F320</f>
        <v>75035</v>
      </c>
      <c r="E342" s="150">
        <f>E346</f>
        <v>75035</v>
      </c>
      <c r="F342" s="150">
        <f>F343</f>
        <v>0</v>
      </c>
      <c r="G342" s="150">
        <f t="shared" ref="G342:G355" si="48">C342-E342</f>
        <v>6907336</v>
      </c>
      <c r="H342" s="150">
        <f t="shared" ref="H342:H354" si="49">K75</f>
        <v>11819076</v>
      </c>
      <c r="I342" s="150">
        <f>D342-E342-F342</f>
        <v>0</v>
      </c>
      <c r="J342" s="150">
        <f>I342</f>
        <v>0</v>
      </c>
      <c r="K342" s="150">
        <f>J342</f>
        <v>0</v>
      </c>
      <c r="L342" s="150">
        <f>H342-J342</f>
        <v>11819076</v>
      </c>
    </row>
    <row r="343" spans="1:13" s="91" customFormat="1" ht="30" customHeight="1" thickBot="1" x14ac:dyDescent="0.3">
      <c r="A343" s="157">
        <f t="shared" si="45"/>
        <v>2100</v>
      </c>
      <c r="B343" s="83" t="str">
        <f t="shared" si="46"/>
        <v>Оплата праці і нарахування на заробітну плату</v>
      </c>
      <c r="C343" s="271">
        <f t="shared" si="47"/>
        <v>6071962</v>
      </c>
      <c r="D343" s="270">
        <f>F321</f>
        <v>0</v>
      </c>
      <c r="E343" s="271">
        <v>0</v>
      </c>
      <c r="F343" s="271">
        <v>0</v>
      </c>
      <c r="G343" s="270">
        <f t="shared" si="48"/>
        <v>6071962</v>
      </c>
      <c r="H343" s="291">
        <f t="shared" si="49"/>
        <v>11024124</v>
      </c>
      <c r="I343" s="291">
        <f>D343-E343-F343</f>
        <v>0</v>
      </c>
      <c r="J343" s="291">
        <f t="shared" ref="J343:K350" si="50">I343</f>
        <v>0</v>
      </c>
      <c r="K343" s="291">
        <f t="shared" si="50"/>
        <v>0</v>
      </c>
      <c r="L343" s="291">
        <f t="shared" ref="L343:L354" si="51">H343-J343</f>
        <v>11024124</v>
      </c>
    </row>
    <row r="344" spans="1:13" ht="18.75" customHeight="1" thickBot="1" x14ac:dyDescent="0.3">
      <c r="A344" s="143">
        <f t="shared" si="45"/>
        <v>2110</v>
      </c>
      <c r="B344" s="84" t="str">
        <f t="shared" si="46"/>
        <v>Оплата праці</v>
      </c>
      <c r="C344" s="266">
        <f t="shared" si="47"/>
        <v>4977018</v>
      </c>
      <c r="D344" s="274"/>
      <c r="E344" s="266"/>
      <c r="F344" s="266"/>
      <c r="G344" s="274">
        <f t="shared" si="48"/>
        <v>4977018</v>
      </c>
      <c r="H344" s="316">
        <f t="shared" si="49"/>
        <v>9036167</v>
      </c>
      <c r="I344" s="316"/>
      <c r="J344" s="316"/>
      <c r="K344" s="316"/>
      <c r="L344" s="316">
        <f t="shared" si="51"/>
        <v>9036167</v>
      </c>
    </row>
    <row r="345" spans="1:13" ht="21.75" customHeight="1" thickBot="1" x14ac:dyDescent="0.3">
      <c r="A345" s="143">
        <f t="shared" si="45"/>
        <v>2120</v>
      </c>
      <c r="B345" s="84" t="str">
        <f t="shared" si="46"/>
        <v>Нарахування на заробітну плату</v>
      </c>
      <c r="C345" s="266">
        <f t="shared" si="47"/>
        <v>1094944</v>
      </c>
      <c r="D345" s="274"/>
      <c r="E345" s="266"/>
      <c r="F345" s="266"/>
      <c r="G345" s="274">
        <f t="shared" si="48"/>
        <v>1094944</v>
      </c>
      <c r="H345" s="316">
        <f t="shared" si="49"/>
        <v>1987957</v>
      </c>
      <c r="I345" s="316"/>
      <c r="J345" s="316"/>
      <c r="K345" s="316"/>
      <c r="L345" s="316">
        <f t="shared" si="51"/>
        <v>1987957</v>
      </c>
    </row>
    <row r="346" spans="1:13" s="91" customFormat="1" ht="22.5" customHeight="1" thickBot="1" x14ac:dyDescent="0.3">
      <c r="A346" s="157">
        <f t="shared" si="45"/>
        <v>2200</v>
      </c>
      <c r="B346" s="83" t="str">
        <f t="shared" si="46"/>
        <v>Використання товарів і послуг</v>
      </c>
      <c r="C346" s="271">
        <f t="shared" si="47"/>
        <v>910398</v>
      </c>
      <c r="D346" s="270">
        <f>F324</f>
        <v>75035</v>
      </c>
      <c r="E346" s="271">
        <f>D346</f>
        <v>75035</v>
      </c>
      <c r="F346" s="271">
        <v>0</v>
      </c>
      <c r="G346" s="270">
        <f t="shared" si="48"/>
        <v>835363</v>
      </c>
      <c r="H346" s="291">
        <f t="shared" si="49"/>
        <v>794941</v>
      </c>
      <c r="I346" s="291">
        <f>D346-E346-F346</f>
        <v>0</v>
      </c>
      <c r="J346" s="291">
        <f t="shared" si="50"/>
        <v>0</v>
      </c>
      <c r="K346" s="291">
        <f t="shared" si="50"/>
        <v>0</v>
      </c>
      <c r="L346" s="291">
        <f t="shared" si="51"/>
        <v>794941</v>
      </c>
    </row>
    <row r="347" spans="1:13" ht="31.5" customHeight="1" thickBot="1" x14ac:dyDescent="0.3">
      <c r="A347" s="143">
        <f t="shared" si="45"/>
        <v>2210</v>
      </c>
      <c r="B347" s="84" t="str">
        <f t="shared" si="46"/>
        <v>Предмети, матеріали, обладнання та інвентар</v>
      </c>
      <c r="C347" s="266">
        <f t="shared" si="47"/>
        <v>393674</v>
      </c>
      <c r="D347" s="274">
        <f>F325</f>
        <v>0</v>
      </c>
      <c r="E347" s="266">
        <f>D347</f>
        <v>0</v>
      </c>
      <c r="F347" s="266"/>
      <c r="G347" s="274">
        <f t="shared" si="48"/>
        <v>393674</v>
      </c>
      <c r="H347" s="316">
        <f t="shared" si="49"/>
        <v>336674</v>
      </c>
      <c r="I347" s="316"/>
      <c r="J347" s="316"/>
      <c r="K347" s="316"/>
      <c r="L347" s="316">
        <f t="shared" si="51"/>
        <v>336674</v>
      </c>
    </row>
    <row r="348" spans="1:13" ht="29.25" customHeight="1" thickBot="1" x14ac:dyDescent="0.3">
      <c r="A348" s="143">
        <f t="shared" si="45"/>
        <v>2240</v>
      </c>
      <c r="B348" s="84" t="str">
        <f t="shared" si="46"/>
        <v>Оплата послуг (крім комунальних)</v>
      </c>
      <c r="C348" s="266">
        <f t="shared" si="47"/>
        <v>320448</v>
      </c>
      <c r="D348" s="274">
        <f>F326</f>
        <v>71255</v>
      </c>
      <c r="E348" s="266">
        <f>D348</f>
        <v>71255</v>
      </c>
      <c r="F348" s="266"/>
      <c r="G348" s="274">
        <f t="shared" si="48"/>
        <v>249193</v>
      </c>
      <c r="H348" s="316">
        <f t="shared" si="49"/>
        <v>260193</v>
      </c>
      <c r="I348" s="316"/>
      <c r="J348" s="316"/>
      <c r="K348" s="316"/>
      <c r="L348" s="316">
        <f t="shared" si="51"/>
        <v>260193</v>
      </c>
    </row>
    <row r="349" spans="1:13" ht="17.25" customHeight="1" thickBot="1" x14ac:dyDescent="0.3">
      <c r="A349" s="143">
        <f t="shared" si="45"/>
        <v>2250</v>
      </c>
      <c r="B349" s="84" t="str">
        <f t="shared" si="46"/>
        <v>Видатки на відрядження</v>
      </c>
      <c r="C349" s="266">
        <f t="shared" si="47"/>
        <v>21120</v>
      </c>
      <c r="D349" s="274"/>
      <c r="E349" s="266"/>
      <c r="F349" s="266"/>
      <c r="G349" s="274">
        <f t="shared" si="48"/>
        <v>21120</v>
      </c>
      <c r="H349" s="316">
        <f t="shared" si="49"/>
        <v>10120</v>
      </c>
      <c r="I349" s="316"/>
      <c r="J349" s="316"/>
      <c r="K349" s="316"/>
      <c r="L349" s="316">
        <f t="shared" si="51"/>
        <v>10120</v>
      </c>
    </row>
    <row r="350" spans="1:13" s="91" customFormat="1" ht="30.75" customHeight="1" thickBot="1" x14ac:dyDescent="0.3">
      <c r="A350" s="157">
        <f t="shared" si="45"/>
        <v>2270</v>
      </c>
      <c r="B350" s="83" t="str">
        <f t="shared" si="46"/>
        <v>Оплата комунальних послуг та енергоносіїв</v>
      </c>
      <c r="C350" s="271">
        <f t="shared" si="47"/>
        <v>165776</v>
      </c>
      <c r="D350" s="270">
        <f>F328</f>
        <v>0</v>
      </c>
      <c r="E350" s="271">
        <v>0</v>
      </c>
      <c r="F350" s="271">
        <v>0</v>
      </c>
      <c r="G350" s="270">
        <f t="shared" si="48"/>
        <v>165776</v>
      </c>
      <c r="H350" s="291">
        <f t="shared" si="49"/>
        <v>182354</v>
      </c>
      <c r="I350" s="291">
        <f>D350-E350-F350</f>
        <v>0</v>
      </c>
      <c r="J350" s="291">
        <f t="shared" si="50"/>
        <v>0</v>
      </c>
      <c r="K350" s="291">
        <f t="shared" si="50"/>
        <v>0</v>
      </c>
      <c r="L350" s="291">
        <f t="shared" si="51"/>
        <v>182354</v>
      </c>
    </row>
    <row r="351" spans="1:13" ht="21.75" customHeight="1" thickBot="1" x14ac:dyDescent="0.3">
      <c r="A351" s="143">
        <f t="shared" si="45"/>
        <v>2271</v>
      </c>
      <c r="B351" s="84" t="str">
        <f t="shared" si="46"/>
        <v>Оплата теплопостачання</v>
      </c>
      <c r="C351" s="266">
        <f t="shared" si="47"/>
        <v>87817</v>
      </c>
      <c r="D351" s="274"/>
      <c r="E351" s="266"/>
      <c r="F351" s="266"/>
      <c r="G351" s="274">
        <f t="shared" si="48"/>
        <v>87817</v>
      </c>
      <c r="H351" s="316">
        <f t="shared" si="49"/>
        <v>96599</v>
      </c>
      <c r="I351" s="316"/>
      <c r="J351" s="316"/>
      <c r="K351" s="316"/>
      <c r="L351" s="316">
        <f t="shared" si="51"/>
        <v>96599</v>
      </c>
    </row>
    <row r="352" spans="1:13" ht="30.75" customHeight="1" thickBot="1" x14ac:dyDescent="0.3">
      <c r="A352" s="143">
        <f t="shared" si="45"/>
        <v>2272</v>
      </c>
      <c r="B352" s="84" t="str">
        <f t="shared" si="46"/>
        <v>Оплата водопостачання і водовідведення</v>
      </c>
      <c r="C352" s="266">
        <f t="shared" si="47"/>
        <v>1880</v>
      </c>
      <c r="D352" s="274"/>
      <c r="E352" s="266"/>
      <c r="F352" s="266"/>
      <c r="G352" s="274">
        <f t="shared" si="48"/>
        <v>1880</v>
      </c>
      <c r="H352" s="316">
        <f t="shared" si="49"/>
        <v>2068</v>
      </c>
      <c r="I352" s="316"/>
      <c r="J352" s="316"/>
      <c r="K352" s="316"/>
      <c r="L352" s="316">
        <f t="shared" si="51"/>
        <v>2068</v>
      </c>
    </row>
    <row r="353" spans="1:12" ht="22.5" customHeight="1" thickBot="1" x14ac:dyDescent="0.3">
      <c r="A353" s="143">
        <f t="shared" si="45"/>
        <v>2273</v>
      </c>
      <c r="B353" s="84" t="str">
        <f t="shared" si="46"/>
        <v>Оплата електроенергії</v>
      </c>
      <c r="C353" s="266">
        <f t="shared" si="47"/>
        <v>76079</v>
      </c>
      <c r="D353" s="274"/>
      <c r="E353" s="266"/>
      <c r="F353" s="266"/>
      <c r="G353" s="274">
        <f t="shared" si="48"/>
        <v>76079</v>
      </c>
      <c r="H353" s="316">
        <f t="shared" si="49"/>
        <v>83687</v>
      </c>
      <c r="I353" s="316"/>
      <c r="J353" s="316"/>
      <c r="K353" s="316"/>
      <c r="L353" s="316">
        <f t="shared" si="51"/>
        <v>83687</v>
      </c>
    </row>
    <row r="354" spans="1:12" ht="50.25" customHeight="1" thickBot="1" x14ac:dyDescent="0.3">
      <c r="A354" s="143">
        <v>2282</v>
      </c>
      <c r="B354" s="84" t="str">
        <f t="shared" si="46"/>
        <v>Окремі заходи по реалізації державних (регіональних) програм, не віднесені до заходів розвитку</v>
      </c>
      <c r="C354" s="266">
        <f t="shared" si="47"/>
        <v>9380</v>
      </c>
      <c r="D354" s="274">
        <f>F332</f>
        <v>3780</v>
      </c>
      <c r="E354" s="266">
        <v>3780</v>
      </c>
      <c r="F354" s="266"/>
      <c r="G354" s="274">
        <f t="shared" si="48"/>
        <v>5600</v>
      </c>
      <c r="H354" s="316">
        <f t="shared" si="49"/>
        <v>5600</v>
      </c>
      <c r="I354" s="316"/>
      <c r="J354" s="316"/>
      <c r="K354" s="316"/>
      <c r="L354" s="316">
        <f t="shared" si="51"/>
        <v>5600</v>
      </c>
    </row>
    <row r="355" spans="1:12" s="91" customFormat="1" ht="18.75" customHeight="1" thickBot="1" x14ac:dyDescent="0.3">
      <c r="A355" s="157">
        <f>A124</f>
        <v>2800</v>
      </c>
      <c r="B355" s="83" t="str">
        <f t="shared" si="46"/>
        <v>Інші поточні видатки</v>
      </c>
      <c r="C355" s="271">
        <f t="shared" si="47"/>
        <v>11</v>
      </c>
      <c r="D355" s="270"/>
      <c r="E355" s="271"/>
      <c r="F355" s="271"/>
      <c r="G355" s="270">
        <f t="shared" si="48"/>
        <v>11</v>
      </c>
      <c r="H355" s="291">
        <v>11</v>
      </c>
      <c r="I355" s="291"/>
      <c r="J355" s="291"/>
      <c r="K355" s="291"/>
      <c r="L355" s="291">
        <v>11</v>
      </c>
    </row>
    <row r="356" spans="1:12" s="92" customFormat="1" ht="22.5" customHeight="1" thickBot="1" x14ac:dyDescent="0.3">
      <c r="A356" s="155"/>
      <c r="B356" s="77" t="s">
        <v>7</v>
      </c>
      <c r="C356" s="268">
        <f>C343+C346+C355</f>
        <v>6982371</v>
      </c>
      <c r="D356" s="268">
        <f t="shared" ref="D356:L356" si="52">D343+D346+D355</f>
        <v>75035</v>
      </c>
      <c r="E356" s="268">
        <f t="shared" si="52"/>
        <v>75035</v>
      </c>
      <c r="F356" s="268">
        <f t="shared" si="52"/>
        <v>0</v>
      </c>
      <c r="G356" s="268">
        <f>G343+G346+G355</f>
        <v>6907336</v>
      </c>
      <c r="H356" s="150">
        <f>H343+H346+H355</f>
        <v>11819076</v>
      </c>
      <c r="I356" s="150">
        <f t="shared" si="52"/>
        <v>0</v>
      </c>
      <c r="J356" s="150">
        <f t="shared" si="52"/>
        <v>0</v>
      </c>
      <c r="K356" s="150">
        <f t="shared" si="52"/>
        <v>0</v>
      </c>
      <c r="L356" s="150">
        <f t="shared" si="52"/>
        <v>11819076</v>
      </c>
    </row>
    <row r="357" spans="1:12" s="160" customFormat="1" ht="31.5" customHeight="1" x14ac:dyDescent="0.25">
      <c r="A357" s="158"/>
      <c r="B357" s="158"/>
      <c r="C357" s="159"/>
      <c r="D357" s="159"/>
      <c r="E357" s="159"/>
      <c r="F357" s="159"/>
      <c r="G357" s="159"/>
      <c r="H357" s="159"/>
      <c r="I357" s="159"/>
      <c r="J357" s="159"/>
      <c r="K357" s="159"/>
      <c r="L357" s="159"/>
    </row>
    <row r="358" spans="1:12" ht="31.5" customHeight="1" x14ac:dyDescent="0.25">
      <c r="A358" s="402" t="s">
        <v>279</v>
      </c>
      <c r="B358" s="402"/>
      <c r="C358" s="402"/>
      <c r="D358" s="402"/>
      <c r="E358" s="402"/>
      <c r="F358" s="402"/>
      <c r="G358" s="402"/>
      <c r="H358" s="402"/>
      <c r="I358" s="402"/>
      <c r="J358" s="402"/>
      <c r="K358" s="402"/>
    </row>
    <row r="359" spans="1:12" ht="12.75" customHeight="1" x14ac:dyDescent="0.25">
      <c r="A359" s="419" t="s">
        <v>114</v>
      </c>
      <c r="B359" s="419"/>
      <c r="C359" s="419"/>
      <c r="D359" s="419"/>
      <c r="E359" s="419"/>
      <c r="F359" s="419"/>
      <c r="G359" s="419"/>
      <c r="H359" s="419"/>
      <c r="I359" s="419"/>
      <c r="J359" s="118"/>
    </row>
    <row r="360" spans="1:12" ht="24" customHeight="1" x14ac:dyDescent="0.25">
      <c r="A360" s="457" t="s">
        <v>151</v>
      </c>
      <c r="B360" s="400" t="s">
        <v>2</v>
      </c>
      <c r="C360" s="400" t="s">
        <v>51</v>
      </c>
      <c r="D360" s="400" t="s">
        <v>52</v>
      </c>
      <c r="E360" s="400" t="s">
        <v>243</v>
      </c>
      <c r="F360" s="400" t="s">
        <v>280</v>
      </c>
      <c r="G360" s="400" t="s">
        <v>281</v>
      </c>
      <c r="H360" s="400" t="s">
        <v>60</v>
      </c>
      <c r="I360" s="400" t="s">
        <v>61</v>
      </c>
    </row>
    <row r="361" spans="1:12" ht="78" customHeight="1" x14ac:dyDescent="0.25">
      <c r="A361" s="457"/>
      <c r="B361" s="400"/>
      <c r="C361" s="400"/>
      <c r="D361" s="400"/>
      <c r="E361" s="400"/>
      <c r="F361" s="400"/>
      <c r="G361" s="400"/>
      <c r="H361" s="400"/>
      <c r="I361" s="400"/>
    </row>
    <row r="362" spans="1:12" ht="24.75" customHeight="1" thickBot="1" x14ac:dyDescent="0.3">
      <c r="A362" s="161">
        <v>1</v>
      </c>
      <c r="B362" s="144">
        <v>2</v>
      </c>
      <c r="C362" s="144">
        <f>B362+1</f>
        <v>3</v>
      </c>
      <c r="D362" s="144">
        <f t="shared" ref="D362:I362" si="53">C362+1</f>
        <v>4</v>
      </c>
      <c r="E362" s="144">
        <f t="shared" si="53"/>
        <v>5</v>
      </c>
      <c r="F362" s="144">
        <f t="shared" si="53"/>
        <v>6</v>
      </c>
      <c r="G362" s="144">
        <f t="shared" si="53"/>
        <v>7</v>
      </c>
      <c r="H362" s="144">
        <f t="shared" si="53"/>
        <v>8</v>
      </c>
      <c r="I362" s="144">
        <f t="shared" si="53"/>
        <v>9</v>
      </c>
    </row>
    <row r="363" spans="1:12" ht="24" customHeight="1" thickBot="1" x14ac:dyDescent="0.3">
      <c r="A363" s="155">
        <f t="shared" ref="A363:B376" si="54">A75</f>
        <v>2000</v>
      </c>
      <c r="B363" s="77" t="str">
        <f t="shared" si="54"/>
        <v>Поточні видатки</v>
      </c>
      <c r="C363" s="150">
        <f>C320</f>
        <v>4343663</v>
      </c>
      <c r="D363" s="150">
        <f t="shared" ref="C363:D376" si="55">D320</f>
        <v>4268605</v>
      </c>
      <c r="E363" s="150">
        <f>E367</f>
        <v>0</v>
      </c>
      <c r="F363" s="150">
        <f>F367</f>
        <v>0</v>
      </c>
      <c r="G363" s="151">
        <f>G367</f>
        <v>0</v>
      </c>
      <c r="H363" s="78"/>
      <c r="I363" s="78"/>
    </row>
    <row r="364" spans="1:12" s="91" customFormat="1" ht="43.5" customHeight="1" thickBot="1" x14ac:dyDescent="0.3">
      <c r="A364" s="157">
        <f t="shared" si="54"/>
        <v>2100</v>
      </c>
      <c r="B364" s="83" t="str">
        <f t="shared" si="54"/>
        <v>Оплата праці і нарахування на заробітну плату</v>
      </c>
      <c r="C364" s="270">
        <f t="shared" si="55"/>
        <v>3809239</v>
      </c>
      <c r="D364" s="270">
        <f t="shared" si="55"/>
        <v>3809238</v>
      </c>
      <c r="E364" s="234"/>
      <c r="F364" s="234"/>
      <c r="G364" s="234"/>
      <c r="H364" s="245"/>
      <c r="I364" s="85"/>
    </row>
    <row r="365" spans="1:12" ht="20.25" customHeight="1" thickBot="1" x14ac:dyDescent="0.3">
      <c r="A365" s="143">
        <f t="shared" si="54"/>
        <v>2110</v>
      </c>
      <c r="B365" s="84" t="str">
        <f t="shared" si="54"/>
        <v>Оплата праці</v>
      </c>
      <c r="C365" s="274">
        <f>C322</f>
        <v>3127161</v>
      </c>
      <c r="D365" s="274">
        <f t="shared" si="55"/>
        <v>3127161</v>
      </c>
      <c r="E365" s="232"/>
      <c r="F365" s="232"/>
      <c r="G365" s="232"/>
      <c r="H365" s="246"/>
      <c r="I365" s="64"/>
    </row>
    <row r="366" spans="1:12" ht="33" customHeight="1" thickBot="1" x14ac:dyDescent="0.3">
      <c r="A366" s="143">
        <f t="shared" si="54"/>
        <v>2120</v>
      </c>
      <c r="B366" s="84" t="str">
        <f t="shared" si="54"/>
        <v>Нарахування на заробітну плату</v>
      </c>
      <c r="C366" s="274">
        <f>C323</f>
        <v>682078</v>
      </c>
      <c r="D366" s="274">
        <f t="shared" si="55"/>
        <v>682077</v>
      </c>
      <c r="E366" s="232"/>
      <c r="F366" s="232"/>
      <c r="G366" s="232"/>
      <c r="H366" s="246"/>
      <c r="I366" s="64"/>
    </row>
    <row r="367" spans="1:12" s="91" customFormat="1" ht="30.75" customHeight="1" thickBot="1" x14ac:dyDescent="0.3">
      <c r="A367" s="157">
        <f t="shared" si="54"/>
        <v>2200</v>
      </c>
      <c r="B367" s="83" t="str">
        <f t="shared" si="54"/>
        <v>Використання товарів і послуг</v>
      </c>
      <c r="C367" s="270">
        <f t="shared" si="55"/>
        <v>534423</v>
      </c>
      <c r="D367" s="270">
        <f t="shared" si="55"/>
        <v>459367</v>
      </c>
      <c r="E367" s="271">
        <f>E368</f>
        <v>0</v>
      </c>
      <c r="F367" s="271">
        <f>F368</f>
        <v>0</v>
      </c>
      <c r="G367" s="271">
        <f>G368</f>
        <v>0</v>
      </c>
      <c r="H367" s="289"/>
      <c r="I367" s="85"/>
    </row>
    <row r="368" spans="1:12" ht="35.25" customHeight="1" thickBot="1" x14ac:dyDescent="0.3">
      <c r="A368" s="143">
        <f t="shared" si="54"/>
        <v>2210</v>
      </c>
      <c r="B368" s="84" t="str">
        <f t="shared" si="54"/>
        <v>Предмети, матеріали, обладнання та інвентар</v>
      </c>
      <c r="C368" s="274">
        <f>C325</f>
        <v>226122</v>
      </c>
      <c r="D368" s="274">
        <f t="shared" si="55"/>
        <v>226120</v>
      </c>
      <c r="E368" s="266"/>
      <c r="F368" s="266"/>
      <c r="G368" s="266">
        <v>0</v>
      </c>
      <c r="H368" s="290"/>
      <c r="I368" s="64"/>
    </row>
    <row r="369" spans="1:20" ht="36.75" customHeight="1" thickBot="1" x14ac:dyDescent="0.3">
      <c r="A369" s="143">
        <f t="shared" si="54"/>
        <v>2240</v>
      </c>
      <c r="B369" s="84" t="str">
        <f t="shared" si="54"/>
        <v>Оплата послуг (крім комунальних)</v>
      </c>
      <c r="C369" s="274">
        <f>C326</f>
        <v>170017</v>
      </c>
      <c r="D369" s="274">
        <f t="shared" si="55"/>
        <v>98745</v>
      </c>
      <c r="E369" s="232"/>
      <c r="F369" s="232"/>
      <c r="G369" s="232"/>
      <c r="H369" s="246"/>
      <c r="I369" s="64"/>
    </row>
    <row r="370" spans="1:20" ht="20.25" customHeight="1" thickBot="1" x14ac:dyDescent="0.3">
      <c r="A370" s="143">
        <f t="shared" si="54"/>
        <v>2250</v>
      </c>
      <c r="B370" s="84" t="str">
        <f t="shared" si="54"/>
        <v>Видатки на відрядження</v>
      </c>
      <c r="C370" s="274">
        <f>C327</f>
        <v>1020</v>
      </c>
      <c r="D370" s="274">
        <f t="shared" si="55"/>
        <v>1020</v>
      </c>
      <c r="E370" s="232"/>
      <c r="F370" s="232"/>
      <c r="G370" s="232"/>
      <c r="H370" s="246"/>
      <c r="I370" s="64"/>
    </row>
    <row r="371" spans="1:20" s="91" customFormat="1" ht="30.75" customHeight="1" thickBot="1" x14ac:dyDescent="0.3">
      <c r="A371" s="157">
        <f t="shared" si="54"/>
        <v>2270</v>
      </c>
      <c r="B371" s="83" t="str">
        <f t="shared" si="54"/>
        <v>Оплата комунальних послуг та енергоносіїв</v>
      </c>
      <c r="C371" s="270">
        <f t="shared" si="55"/>
        <v>133484</v>
      </c>
      <c r="D371" s="270">
        <f t="shared" si="55"/>
        <v>133482</v>
      </c>
      <c r="E371" s="234"/>
      <c r="F371" s="234"/>
      <c r="G371" s="234"/>
      <c r="H371" s="245"/>
      <c r="I371" s="85"/>
    </row>
    <row r="372" spans="1:20" ht="22.5" customHeight="1" thickBot="1" x14ac:dyDescent="0.3">
      <c r="A372" s="143">
        <f t="shared" si="54"/>
        <v>2271</v>
      </c>
      <c r="B372" s="84" t="str">
        <f t="shared" si="54"/>
        <v>Оплата теплопостачання</v>
      </c>
      <c r="C372" s="274">
        <f t="shared" si="55"/>
        <v>68639</v>
      </c>
      <c r="D372" s="274">
        <f t="shared" si="55"/>
        <v>68638</v>
      </c>
      <c r="E372" s="232"/>
      <c r="F372" s="232"/>
      <c r="G372" s="232"/>
      <c r="H372" s="246"/>
      <c r="I372" s="64"/>
    </row>
    <row r="373" spans="1:20" ht="25.5" customHeight="1" thickBot="1" x14ac:dyDescent="0.3">
      <c r="A373" s="143">
        <f t="shared" si="54"/>
        <v>2272</v>
      </c>
      <c r="B373" s="84" t="str">
        <f t="shared" si="54"/>
        <v>Оплата водопостачання і водовідведення</v>
      </c>
      <c r="C373" s="274">
        <f t="shared" si="55"/>
        <v>2119</v>
      </c>
      <c r="D373" s="274">
        <f t="shared" si="55"/>
        <v>2118</v>
      </c>
      <c r="E373" s="232"/>
      <c r="F373" s="232"/>
      <c r="G373" s="232"/>
      <c r="H373" s="246"/>
      <c r="I373" s="64"/>
    </row>
    <row r="374" spans="1:20" ht="21.75" customHeight="1" thickBot="1" x14ac:dyDescent="0.3">
      <c r="A374" s="143">
        <f t="shared" si="54"/>
        <v>2273</v>
      </c>
      <c r="B374" s="84" t="str">
        <f t="shared" si="54"/>
        <v>Оплата електроенергії</v>
      </c>
      <c r="C374" s="274">
        <f t="shared" si="55"/>
        <v>62726</v>
      </c>
      <c r="D374" s="274">
        <f t="shared" si="55"/>
        <v>62726</v>
      </c>
      <c r="E374" s="232"/>
      <c r="F374" s="232"/>
      <c r="G374" s="232"/>
      <c r="H374" s="246"/>
      <c r="I374" s="64"/>
    </row>
    <row r="375" spans="1:20" ht="54" customHeight="1" thickBot="1" x14ac:dyDescent="0.3">
      <c r="A375" s="143">
        <f t="shared" si="54"/>
        <v>2282</v>
      </c>
      <c r="B375" s="84" t="str">
        <f t="shared" si="54"/>
        <v>Окремі заходи по реалізації державних (регіональних) програм, не віднесені до заходів розвитку</v>
      </c>
      <c r="C375" s="274">
        <f t="shared" si="55"/>
        <v>3780</v>
      </c>
      <c r="D375" s="274">
        <f t="shared" si="55"/>
        <v>0</v>
      </c>
      <c r="E375" s="232"/>
      <c r="F375" s="232"/>
      <c r="G375" s="232"/>
      <c r="H375" s="246"/>
      <c r="I375" s="64"/>
    </row>
    <row r="376" spans="1:20" s="91" customFormat="1" ht="19.5" customHeight="1" thickBot="1" x14ac:dyDescent="0.3">
      <c r="A376" s="157">
        <f t="shared" si="54"/>
        <v>2800</v>
      </c>
      <c r="B376" s="83" t="str">
        <f t="shared" si="54"/>
        <v>Інші поточні видатки</v>
      </c>
      <c r="C376" s="270">
        <f t="shared" si="55"/>
        <v>1</v>
      </c>
      <c r="D376" s="270">
        <f t="shared" si="55"/>
        <v>0</v>
      </c>
      <c r="E376" s="234"/>
      <c r="F376" s="234"/>
      <c r="G376" s="234"/>
      <c r="H376" s="245"/>
      <c r="I376" s="85"/>
    </row>
    <row r="377" spans="1:20" s="94" customFormat="1" ht="22.5" customHeight="1" thickBot="1" x14ac:dyDescent="0.3">
      <c r="A377" s="155"/>
      <c r="B377" s="79" t="s">
        <v>7</v>
      </c>
      <c r="C377" s="268">
        <f>C363</f>
        <v>4343663</v>
      </c>
      <c r="D377" s="268">
        <f>D363</f>
        <v>4268605</v>
      </c>
      <c r="E377" s="268">
        <f t="shared" ref="E377:G377" si="56">E363</f>
        <v>0</v>
      </c>
      <c r="F377" s="268">
        <f t="shared" si="56"/>
        <v>0</v>
      </c>
      <c r="G377" s="268">
        <f t="shared" si="56"/>
        <v>0</v>
      </c>
      <c r="H377" s="247"/>
      <c r="I377" s="77"/>
      <c r="J377" s="321"/>
      <c r="K377" s="322"/>
      <c r="L377" s="322"/>
      <c r="M377" s="322"/>
      <c r="N377" s="322"/>
      <c r="O377" s="322"/>
      <c r="P377" s="322"/>
      <c r="Q377" s="322"/>
      <c r="R377" s="322"/>
      <c r="S377" s="322"/>
      <c r="T377" s="322"/>
    </row>
    <row r="378" spans="1:20" x14ac:dyDescent="0.25">
      <c r="A378" s="46"/>
    </row>
    <row r="379" spans="1:20" ht="21.75" customHeight="1" x14ac:dyDescent="0.25">
      <c r="A379" s="368" t="s">
        <v>282</v>
      </c>
      <c r="B379" s="368"/>
      <c r="C379" s="368"/>
      <c r="D379" s="368"/>
      <c r="E379" s="368"/>
      <c r="F379" s="368"/>
      <c r="G379" s="368"/>
      <c r="H379" s="368"/>
      <c r="I379" s="368"/>
      <c r="J379" s="368"/>
      <c r="K379" s="368"/>
    </row>
    <row r="380" spans="1:20" ht="0.75" customHeight="1" x14ac:dyDescent="0.25">
      <c r="A380" s="46"/>
    </row>
    <row r="381" spans="1:20" x14ac:dyDescent="0.25">
      <c r="A381" s="46"/>
    </row>
    <row r="382" spans="1:20" ht="23.25" customHeight="1" x14ac:dyDescent="0.25">
      <c r="A382" s="465" t="s">
        <v>333</v>
      </c>
      <c r="B382" s="465"/>
      <c r="C382" s="465"/>
      <c r="D382" s="465"/>
      <c r="E382" s="465"/>
      <c r="F382" s="465"/>
      <c r="G382" s="465"/>
      <c r="H382" s="465"/>
      <c r="I382" s="465"/>
      <c r="J382" s="465"/>
      <c r="K382" s="465"/>
    </row>
    <row r="383" spans="1:20" ht="10.5" customHeight="1" x14ac:dyDescent="0.25">
      <c r="A383" s="28"/>
    </row>
    <row r="384" spans="1:20" ht="34.5" customHeight="1" x14ac:dyDescent="0.25">
      <c r="A384" s="368" t="s">
        <v>283</v>
      </c>
      <c r="B384" s="368"/>
      <c r="C384" s="368"/>
      <c r="D384" s="368"/>
      <c r="E384" s="368"/>
      <c r="F384" s="368"/>
      <c r="G384" s="368"/>
      <c r="H384" s="368"/>
      <c r="I384" s="368"/>
      <c r="J384" s="368"/>
      <c r="K384" s="368"/>
      <c r="L384" s="368"/>
      <c r="M384" s="368"/>
    </row>
    <row r="385" spans="1:13" ht="33.75" customHeight="1" x14ac:dyDescent="0.25">
      <c r="A385" s="464" t="s">
        <v>284</v>
      </c>
      <c r="B385" s="464"/>
      <c r="C385" s="464"/>
      <c r="D385" s="464"/>
      <c r="E385" s="464"/>
      <c r="F385" s="464"/>
      <c r="G385" s="464"/>
      <c r="H385" s="464"/>
      <c r="I385" s="464"/>
      <c r="J385" s="464"/>
      <c r="K385" s="464"/>
      <c r="L385" s="112"/>
      <c r="M385" s="112"/>
    </row>
    <row r="386" spans="1:13" x14ac:dyDescent="0.25">
      <c r="A386" s="50" t="s">
        <v>31</v>
      </c>
    </row>
    <row r="387" spans="1:13" ht="24" customHeight="1" x14ac:dyDescent="0.25">
      <c r="A387" s="361" t="s">
        <v>192</v>
      </c>
      <c r="B387" s="361"/>
      <c r="C387" s="23"/>
      <c r="D387" s="361" t="s">
        <v>135</v>
      </c>
      <c r="E387" s="361"/>
      <c r="F387" s="22"/>
      <c r="G387" s="362" t="s">
        <v>285</v>
      </c>
      <c r="H387" s="362"/>
    </row>
    <row r="388" spans="1:13" ht="18.75" customHeight="1" x14ac:dyDescent="0.25">
      <c r="A388" s="364"/>
      <c r="B388" s="365"/>
      <c r="C388" s="365"/>
      <c r="D388" s="363" t="s">
        <v>8</v>
      </c>
      <c r="E388" s="363"/>
      <c r="F388" s="24"/>
      <c r="G388" s="363" t="s">
        <v>244</v>
      </c>
      <c r="H388" s="363"/>
    </row>
    <row r="389" spans="1:13" ht="15" customHeight="1" x14ac:dyDescent="0.25">
      <c r="A389" s="364"/>
      <c r="B389" s="365"/>
      <c r="C389" s="365"/>
      <c r="D389" s="363"/>
      <c r="E389" s="363"/>
      <c r="F389" s="24"/>
      <c r="G389" s="363"/>
      <c r="H389" s="363"/>
    </row>
    <row r="390" spans="1:13" ht="22.5" customHeight="1" x14ac:dyDescent="0.25">
      <c r="A390" s="366" t="s">
        <v>104</v>
      </c>
      <c r="B390" s="366"/>
      <c r="C390" s="16"/>
      <c r="D390" s="361" t="s">
        <v>136</v>
      </c>
      <c r="E390" s="361"/>
      <c r="F390" s="22"/>
      <c r="G390" s="362" t="s">
        <v>245</v>
      </c>
      <c r="H390" s="362"/>
    </row>
    <row r="391" spans="1:13" ht="15.75" customHeight="1" x14ac:dyDescent="0.25">
      <c r="A391" s="15"/>
      <c r="B391" s="17"/>
      <c r="C391" s="17"/>
      <c r="D391" s="363" t="s">
        <v>8</v>
      </c>
      <c r="E391" s="363"/>
      <c r="F391" s="24"/>
      <c r="G391" s="363" t="s">
        <v>244</v>
      </c>
      <c r="H391" s="363"/>
    </row>
    <row r="392" spans="1:13" ht="15" customHeight="1" x14ac:dyDescent="0.25">
      <c r="A392" s="13"/>
      <c r="D392" s="363"/>
      <c r="E392" s="363"/>
      <c r="F392" s="24"/>
      <c r="G392" s="363"/>
      <c r="H392" s="363"/>
    </row>
    <row r="393" spans="1:13" x14ac:dyDescent="0.25">
      <c r="A393" s="13"/>
    </row>
    <row r="394" spans="1:13" x14ac:dyDescent="0.25">
      <c r="A394" s="13"/>
    </row>
  </sheetData>
  <mergeCells count="286">
    <mergeCell ref="D391:E392"/>
    <mergeCell ref="G391:H392"/>
    <mergeCell ref="A379:K379"/>
    <mergeCell ref="A384:M384"/>
    <mergeCell ref="A388:A389"/>
    <mergeCell ref="B388:B389"/>
    <mergeCell ref="C388:C389"/>
    <mergeCell ref="A387:B387"/>
    <mergeCell ref="F360:F361"/>
    <mergeCell ref="C360:C361"/>
    <mergeCell ref="B360:B361"/>
    <mergeCell ref="D388:E389"/>
    <mergeCell ref="G388:H389"/>
    <mergeCell ref="A390:B390"/>
    <mergeCell ref="D390:E390"/>
    <mergeCell ref="G390:H390"/>
    <mergeCell ref="A312:N312"/>
    <mergeCell ref="A385:K385"/>
    <mergeCell ref="A382:K382"/>
    <mergeCell ref="D387:E387"/>
    <mergeCell ref="G387:H387"/>
    <mergeCell ref="A315:K315"/>
    <mergeCell ref="A337:L337"/>
    <mergeCell ref="I360:I361"/>
    <mergeCell ref="H360:H361"/>
    <mergeCell ref="E360:E361"/>
    <mergeCell ref="D360:D361"/>
    <mergeCell ref="G360:G361"/>
    <mergeCell ref="A359:I359"/>
    <mergeCell ref="I339:I340"/>
    <mergeCell ref="A360:A361"/>
    <mergeCell ref="A336:M336"/>
    <mergeCell ref="L339:L340"/>
    <mergeCell ref="D303:D304"/>
    <mergeCell ref="A305:B305"/>
    <mergeCell ref="A306:B306"/>
    <mergeCell ref="A307:B307"/>
    <mergeCell ref="A308:B308"/>
    <mergeCell ref="A310:M311"/>
    <mergeCell ref="G317:G318"/>
    <mergeCell ref="A316:J316"/>
    <mergeCell ref="J317:J318"/>
    <mergeCell ref="H317:I317"/>
    <mergeCell ref="E303:F303"/>
    <mergeCell ref="G303:H303"/>
    <mergeCell ref="A317:A318"/>
    <mergeCell ref="B317:B318"/>
    <mergeCell ref="C317:C318"/>
    <mergeCell ref="D317:D318"/>
    <mergeCell ref="E317:E318"/>
    <mergeCell ref="M303:N303"/>
    <mergeCell ref="I303:J303"/>
    <mergeCell ref="K303:L303"/>
    <mergeCell ref="F317:F318"/>
    <mergeCell ref="A303:B304"/>
    <mergeCell ref="C303:C304"/>
    <mergeCell ref="A313:K313"/>
    <mergeCell ref="B248:C248"/>
    <mergeCell ref="B249:C249"/>
    <mergeCell ref="B250:C250"/>
    <mergeCell ref="D246:D247"/>
    <mergeCell ref="E246:E247"/>
    <mergeCell ref="F246:F247"/>
    <mergeCell ref="H246:H247"/>
    <mergeCell ref="J246:J247"/>
    <mergeCell ref="A301:I301"/>
    <mergeCell ref="A245:A247"/>
    <mergeCell ref="J283:J284"/>
    <mergeCell ref="H283:H284"/>
    <mergeCell ref="G283:G284"/>
    <mergeCell ref="E283:E284"/>
    <mergeCell ref="D283:D284"/>
    <mergeCell ref="L283:L284"/>
    <mergeCell ref="A281:L281"/>
    <mergeCell ref="D293:F293"/>
    <mergeCell ref="G293:I293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A261:L261"/>
    <mergeCell ref="D282:F282"/>
    <mergeCell ref="F283:F284"/>
    <mergeCell ref="G282:I282"/>
    <mergeCell ref="A293:A295"/>
    <mergeCell ref="B293:B295"/>
    <mergeCell ref="C293:C295"/>
    <mergeCell ref="F294:F295"/>
    <mergeCell ref="I294:I295"/>
    <mergeCell ref="A292:H292"/>
    <mergeCell ref="K283:K284"/>
    <mergeCell ref="L39:L40"/>
    <mergeCell ref="M39:M40"/>
    <mergeCell ref="A47:A48"/>
    <mergeCell ref="B47:B48"/>
    <mergeCell ref="C47:C48"/>
    <mergeCell ref="D47:D48"/>
    <mergeCell ref="E47:E48"/>
    <mergeCell ref="F47:F48"/>
    <mergeCell ref="G47:G48"/>
    <mergeCell ref="A38:A40"/>
    <mergeCell ref="B38:B40"/>
    <mergeCell ref="C38:F38"/>
    <mergeCell ref="G38:J38"/>
    <mergeCell ref="K38:N38"/>
    <mergeCell ref="D39:D40"/>
    <mergeCell ref="E39:E40"/>
    <mergeCell ref="H39:H40"/>
    <mergeCell ref="I39:I40"/>
    <mergeCell ref="N47:N48"/>
    <mergeCell ref="H47:H48"/>
    <mergeCell ref="I47:I48"/>
    <mergeCell ref="J47:J48"/>
    <mergeCell ref="K47:K48"/>
    <mergeCell ref="L47:L48"/>
    <mergeCell ref="B71:B73"/>
    <mergeCell ref="C71:F71"/>
    <mergeCell ref="G71:J71"/>
    <mergeCell ref="A64:A65"/>
    <mergeCell ref="B64:B65"/>
    <mergeCell ref="C64:C65"/>
    <mergeCell ref="D64:D65"/>
    <mergeCell ref="E64:E65"/>
    <mergeCell ref="K71:N71"/>
    <mergeCell ref="D72:D73"/>
    <mergeCell ref="E72:E73"/>
    <mergeCell ref="H72:H73"/>
    <mergeCell ref="I72:I73"/>
    <mergeCell ref="L72:L73"/>
    <mergeCell ref="M72:M73"/>
    <mergeCell ref="D154:D155"/>
    <mergeCell ref="E154:E155"/>
    <mergeCell ref="H154:H155"/>
    <mergeCell ref="I154:I155"/>
    <mergeCell ref="A143:A145"/>
    <mergeCell ref="B143:B145"/>
    <mergeCell ref="M47:M48"/>
    <mergeCell ref="F64:F65"/>
    <mergeCell ref="G64:G65"/>
    <mergeCell ref="H64:H65"/>
    <mergeCell ref="I64:I65"/>
    <mergeCell ref="J64:J65"/>
    <mergeCell ref="A53:O53"/>
    <mergeCell ref="A54:K54"/>
    <mergeCell ref="A55:A57"/>
    <mergeCell ref="B55:B57"/>
    <mergeCell ref="C55:F55"/>
    <mergeCell ref="G55:J55"/>
    <mergeCell ref="D56:D57"/>
    <mergeCell ref="E56:E57"/>
    <mergeCell ref="H56:H57"/>
    <mergeCell ref="I56:I57"/>
    <mergeCell ref="A69:L69"/>
    <mergeCell ref="A71:A73"/>
    <mergeCell ref="C133:F133"/>
    <mergeCell ref="G133:J133"/>
    <mergeCell ref="D134:D135"/>
    <mergeCell ref="E134:E135"/>
    <mergeCell ref="H134:H135"/>
    <mergeCell ref="I134:I135"/>
    <mergeCell ref="L97:L98"/>
    <mergeCell ref="M97:M98"/>
    <mergeCell ref="A107:A109"/>
    <mergeCell ref="B107:B109"/>
    <mergeCell ref="K96:N96"/>
    <mergeCell ref="D97:D98"/>
    <mergeCell ref="E97:E98"/>
    <mergeCell ref="H97:H98"/>
    <mergeCell ref="I97:I98"/>
    <mergeCell ref="A106:J106"/>
    <mergeCell ref="A132:J132"/>
    <mergeCell ref="H108:H109"/>
    <mergeCell ref="A96:A98"/>
    <mergeCell ref="B96:B98"/>
    <mergeCell ref="G96:J96"/>
    <mergeCell ref="C107:F107"/>
    <mergeCell ref="G107:J107"/>
    <mergeCell ref="D108:D109"/>
    <mergeCell ref="E108:E109"/>
    <mergeCell ref="C96:F96"/>
    <mergeCell ref="A105:O105"/>
    <mergeCell ref="P264:P265"/>
    <mergeCell ref="A282:A284"/>
    <mergeCell ref="B282:B284"/>
    <mergeCell ref="C282:C284"/>
    <mergeCell ref="O263:P263"/>
    <mergeCell ref="C264:D264"/>
    <mergeCell ref="E264:F264"/>
    <mergeCell ref="G264:H264"/>
    <mergeCell ref="I264:J264"/>
    <mergeCell ref="K264:K265"/>
    <mergeCell ref="L264:L265"/>
    <mergeCell ref="M264:M265"/>
    <mergeCell ref="N264:N265"/>
    <mergeCell ref="O264:O265"/>
    <mergeCell ref="A263:A265"/>
    <mergeCell ref="B263:B265"/>
    <mergeCell ref="C263:F263"/>
    <mergeCell ref="G263:J263"/>
    <mergeCell ref="K263:L263"/>
    <mergeCell ref="M263:N263"/>
    <mergeCell ref="A280:L280"/>
    <mergeCell ref="A279:K279"/>
    <mergeCell ref="J282:L282"/>
    <mergeCell ref="I283:I284"/>
    <mergeCell ref="A37:N37"/>
    <mergeCell ref="J339:K339"/>
    <mergeCell ref="A358:K358"/>
    <mergeCell ref="A338:A340"/>
    <mergeCell ref="B338:B340"/>
    <mergeCell ref="C338:G338"/>
    <mergeCell ref="H338:L338"/>
    <mergeCell ref="C339:C340"/>
    <mergeCell ref="D339:D340"/>
    <mergeCell ref="E339:F339"/>
    <mergeCell ref="H339:H340"/>
    <mergeCell ref="E144:E145"/>
    <mergeCell ref="H144:H145"/>
    <mergeCell ref="I144:I145"/>
    <mergeCell ref="L144:L145"/>
    <mergeCell ref="A131:O131"/>
    <mergeCell ref="A140:L140"/>
    <mergeCell ref="A70:N70"/>
    <mergeCell ref="A95:N95"/>
    <mergeCell ref="B208:H208"/>
    <mergeCell ref="A94:O94"/>
    <mergeCell ref="I108:I109"/>
    <mergeCell ref="A133:A135"/>
    <mergeCell ref="B133:B135"/>
    <mergeCell ref="A26:N26"/>
    <mergeCell ref="A28:O28"/>
    <mergeCell ref="A32:N32"/>
    <mergeCell ref="A35:N35"/>
    <mergeCell ref="A36:N36"/>
    <mergeCell ref="A1:O1"/>
    <mergeCell ref="A5:O5"/>
    <mergeCell ref="A12:O12"/>
    <mergeCell ref="F23:I23"/>
    <mergeCell ref="F22:I22"/>
    <mergeCell ref="K2:P4"/>
    <mergeCell ref="A33:N33"/>
    <mergeCell ref="A141:L141"/>
    <mergeCell ref="A142:N142"/>
    <mergeCell ref="A151:N151"/>
    <mergeCell ref="A152:J152"/>
    <mergeCell ref="A160:L160"/>
    <mergeCell ref="A161:K161"/>
    <mergeCell ref="A202:L202"/>
    <mergeCell ref="A163:A164"/>
    <mergeCell ref="B163:B164"/>
    <mergeCell ref="C163:C164"/>
    <mergeCell ref="D163:D164"/>
    <mergeCell ref="B167:J167"/>
    <mergeCell ref="E163:G163"/>
    <mergeCell ref="M144:M145"/>
    <mergeCell ref="C143:F143"/>
    <mergeCell ref="G143:J143"/>
    <mergeCell ref="K143:N143"/>
    <mergeCell ref="D144:D145"/>
    <mergeCell ref="K163:M163"/>
    <mergeCell ref="H163:J163"/>
    <mergeCell ref="A153:A155"/>
    <mergeCell ref="B153:B155"/>
    <mergeCell ref="C153:F153"/>
    <mergeCell ref="G153:J153"/>
    <mergeCell ref="L245:M245"/>
    <mergeCell ref="K246:K247"/>
    <mergeCell ref="L246:L247"/>
    <mergeCell ref="M246:M247"/>
    <mergeCell ref="D245:E245"/>
    <mergeCell ref="F245:G245"/>
    <mergeCell ref="H245:I245"/>
    <mergeCell ref="J245:K245"/>
    <mergeCell ref="D204:D205"/>
    <mergeCell ref="A244:L244"/>
    <mergeCell ref="B245:C247"/>
    <mergeCell ref="B204:B205"/>
    <mergeCell ref="C204:C205"/>
    <mergeCell ref="A204:A205"/>
    <mergeCell ref="E204:G204"/>
    <mergeCell ref="H204:J204"/>
  </mergeCells>
  <pageMargins left="0.35433070866141736" right="0.31496062992125984" top="0.31496062992125984" bottom="0.23622047244094491" header="0.31496062992125984" footer="0.19685039370078741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18" zoomScaleNormal="100" zoomScaleSheetLayoutView="100" workbookViewId="0">
      <selection activeCell="A42" sqref="A42:F42"/>
    </sheetView>
  </sheetViews>
  <sheetFormatPr defaultRowHeight="15" outlineLevelRow="1" x14ac:dyDescent="0.25"/>
  <cols>
    <col min="1" max="1" width="17.7109375" customWidth="1"/>
    <col min="2" max="2" width="31.85546875" customWidth="1"/>
    <col min="3" max="3" width="16" customWidth="1"/>
    <col min="4" max="4" width="12" customWidth="1"/>
    <col min="5" max="5" width="17.42578125" customWidth="1"/>
    <col min="6" max="6" width="14.7109375" customWidth="1"/>
    <col min="7" max="7" width="27" customWidth="1"/>
    <col min="8" max="8" width="13.28515625" customWidth="1"/>
    <col min="9" max="9" width="22.28515625" customWidth="1"/>
    <col min="10" max="10" width="9.85546875" customWidth="1"/>
    <col min="12" max="12" width="5.140625" customWidth="1"/>
  </cols>
  <sheetData>
    <row r="1" spans="1:11" ht="15.75" x14ac:dyDescent="0.25">
      <c r="A1" s="415" t="s">
        <v>15</v>
      </c>
      <c r="B1" s="415"/>
      <c r="C1" s="415"/>
      <c r="D1" s="415"/>
      <c r="E1" s="415"/>
      <c r="F1" s="415"/>
      <c r="G1" s="415"/>
      <c r="H1" s="415"/>
      <c r="I1" s="415"/>
    </row>
    <row r="2" spans="1:11" ht="8.25" customHeight="1" x14ac:dyDescent="0.25">
      <c r="A2" s="1"/>
    </row>
    <row r="3" spans="1:11" ht="15.75" x14ac:dyDescent="0.25">
      <c r="A3" s="415" t="s">
        <v>0</v>
      </c>
      <c r="B3" s="415"/>
      <c r="C3" s="415"/>
      <c r="D3" s="415"/>
      <c r="E3" s="415"/>
      <c r="F3" s="415"/>
      <c r="G3" s="415"/>
      <c r="H3" s="415"/>
      <c r="I3" s="415"/>
    </row>
    <row r="4" spans="1:11" ht="15.75" x14ac:dyDescent="0.25">
      <c r="A4" s="415" t="s">
        <v>1</v>
      </c>
      <c r="B4" s="415"/>
      <c r="C4" s="415"/>
      <c r="D4" s="415"/>
      <c r="E4" s="415"/>
      <c r="F4" s="415"/>
      <c r="G4" s="415"/>
      <c r="H4" s="415"/>
      <c r="I4" s="415"/>
    </row>
    <row r="5" spans="1:11" ht="15.75" x14ac:dyDescent="0.25">
      <c r="A5" s="415" t="s">
        <v>204</v>
      </c>
      <c r="B5" s="415"/>
      <c r="C5" s="415"/>
      <c r="D5" s="415"/>
      <c r="E5" s="415"/>
      <c r="F5" s="415"/>
      <c r="G5" s="415"/>
      <c r="H5" s="415"/>
      <c r="I5" s="415"/>
    </row>
    <row r="6" spans="1:11" ht="15.75" x14ac:dyDescent="0.25">
      <c r="A6" s="25"/>
    </row>
    <row r="7" spans="1:11" ht="18.75" x14ac:dyDescent="0.25">
      <c r="A7" s="367" t="s">
        <v>203</v>
      </c>
      <c r="B7" s="367"/>
      <c r="C7" s="367"/>
      <c r="D7" s="367"/>
      <c r="E7" s="367"/>
      <c r="F7" s="367"/>
      <c r="G7" s="367"/>
      <c r="H7" s="367"/>
      <c r="I7" s="367"/>
    </row>
    <row r="8" spans="1:11" ht="11.25" customHeight="1" x14ac:dyDescent="0.25">
      <c r="A8" s="3"/>
    </row>
    <row r="9" spans="1:11" s="102" customFormat="1" ht="21" customHeight="1" x14ac:dyDescent="0.25">
      <c r="A9" s="26" t="s">
        <v>109</v>
      </c>
      <c r="F9" s="105" t="s">
        <v>107</v>
      </c>
      <c r="H9" s="167"/>
      <c r="J9" s="197" t="s">
        <v>158</v>
      </c>
    </row>
    <row r="10" spans="1:11" s="19" customFormat="1" ht="17.25" customHeight="1" x14ac:dyDescent="0.2">
      <c r="B10" s="51" t="s">
        <v>205</v>
      </c>
      <c r="J10" s="196" t="s">
        <v>157</v>
      </c>
    </row>
    <row r="11" spans="1:11" ht="15.75" x14ac:dyDescent="0.25">
      <c r="A11" s="27"/>
      <c r="B11" s="103"/>
      <c r="C11" s="103"/>
    </row>
    <row r="12" spans="1:11" ht="20.25" customHeight="1" x14ac:dyDescent="0.25">
      <c r="A12" s="26" t="s">
        <v>206</v>
      </c>
      <c r="B12" s="104"/>
      <c r="C12" s="103"/>
      <c r="J12" s="197" t="s">
        <v>158</v>
      </c>
    </row>
    <row r="13" spans="1:11" s="52" customFormat="1" ht="17.25" customHeight="1" x14ac:dyDescent="0.2">
      <c r="B13" s="101" t="s">
        <v>207</v>
      </c>
      <c r="J13" s="196" t="s">
        <v>157</v>
      </c>
    </row>
    <row r="14" spans="1:11" ht="15.75" x14ac:dyDescent="0.25">
      <c r="A14" s="27"/>
    </row>
    <row r="15" spans="1:11" ht="15.75" x14ac:dyDescent="0.25">
      <c r="A15" s="27"/>
    </row>
    <row r="16" spans="1:11" ht="27.75" customHeight="1" x14ac:dyDescent="0.25">
      <c r="A16" s="262" t="s">
        <v>160</v>
      </c>
      <c r="B16" s="200">
        <v>1210160</v>
      </c>
      <c r="C16" s="201" t="s">
        <v>163</v>
      </c>
      <c r="D16" s="201" t="s">
        <v>139</v>
      </c>
      <c r="F16" s="417" t="s">
        <v>225</v>
      </c>
      <c r="G16" s="417"/>
      <c r="H16" s="417"/>
      <c r="I16" s="417"/>
      <c r="J16" s="202" t="s">
        <v>167</v>
      </c>
      <c r="K16" s="202"/>
    </row>
    <row r="17" spans="1:13" s="52" customFormat="1" ht="32.25" customHeight="1" x14ac:dyDescent="0.2">
      <c r="A17" s="198"/>
      <c r="B17" s="199" t="s">
        <v>161</v>
      </c>
      <c r="C17" s="199" t="s">
        <v>162</v>
      </c>
      <c r="D17" s="199" t="s">
        <v>164</v>
      </c>
      <c r="E17" s="203"/>
      <c r="F17" s="416" t="s">
        <v>165</v>
      </c>
      <c r="G17" s="416"/>
      <c r="H17" s="416"/>
      <c r="I17" s="416"/>
      <c r="J17" s="204" t="s">
        <v>166</v>
      </c>
      <c r="K17" s="204"/>
      <c r="L17" s="12"/>
      <c r="M17" s="12"/>
    </row>
    <row r="18" spans="1:13" ht="15.75" x14ac:dyDescent="0.25">
      <c r="A18" s="359"/>
      <c r="B18" s="359"/>
      <c r="C18" s="359"/>
      <c r="D18" s="359"/>
    </row>
    <row r="19" spans="1:13" ht="17.25" customHeight="1" x14ac:dyDescent="0.25">
      <c r="A19" s="368" t="s">
        <v>226</v>
      </c>
      <c r="B19" s="368"/>
      <c r="C19" s="368"/>
      <c r="D19" s="368"/>
      <c r="E19" s="368"/>
      <c r="F19" s="368"/>
      <c r="G19" s="368"/>
      <c r="H19" s="368"/>
      <c r="I19" s="368"/>
    </row>
    <row r="20" spans="1:13" ht="14.25" customHeight="1" x14ac:dyDescent="0.25">
      <c r="A20" s="368" t="s">
        <v>208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</row>
    <row r="21" spans="1:13" ht="15.75" thickBot="1" x14ac:dyDescent="0.3">
      <c r="A21" s="369" t="s">
        <v>110</v>
      </c>
      <c r="B21" s="369"/>
      <c r="C21" s="369"/>
      <c r="D21" s="369"/>
      <c r="E21" s="369"/>
      <c r="F21" s="369"/>
      <c r="G21" s="369"/>
    </row>
    <row r="22" spans="1:13" ht="21.75" customHeight="1" thickBot="1" x14ac:dyDescent="0.3">
      <c r="A22" s="483" t="s">
        <v>151</v>
      </c>
      <c r="B22" s="479" t="s">
        <v>2</v>
      </c>
      <c r="C22" s="409" t="s">
        <v>209</v>
      </c>
      <c r="D22" s="409" t="s">
        <v>189</v>
      </c>
      <c r="E22" s="406" t="s">
        <v>190</v>
      </c>
      <c r="F22" s="408"/>
      <c r="G22" s="409" t="s">
        <v>210</v>
      </c>
    </row>
    <row r="23" spans="1:13" ht="24" x14ac:dyDescent="0.25">
      <c r="A23" s="484"/>
      <c r="B23" s="480"/>
      <c r="C23" s="414"/>
      <c r="D23" s="414"/>
      <c r="E23" s="409" t="s">
        <v>59</v>
      </c>
      <c r="F23" s="35" t="s">
        <v>62</v>
      </c>
      <c r="G23" s="414"/>
    </row>
    <row r="24" spans="1:13" ht="17.25" customHeight="1" thickBot="1" x14ac:dyDescent="0.3">
      <c r="A24" s="485"/>
      <c r="B24" s="481"/>
      <c r="C24" s="410"/>
      <c r="D24" s="410"/>
      <c r="E24" s="410"/>
      <c r="F24" s="35" t="s">
        <v>63</v>
      </c>
      <c r="G24" s="410"/>
    </row>
    <row r="25" spans="1:13" ht="15.75" thickBot="1" x14ac:dyDescent="0.3">
      <c r="A25" s="41">
        <v>1</v>
      </c>
      <c r="B25" s="49">
        <v>2</v>
      </c>
      <c r="C25" s="49">
        <v>3</v>
      </c>
      <c r="D25" s="49">
        <v>4</v>
      </c>
      <c r="E25" s="49">
        <v>5</v>
      </c>
      <c r="F25" s="49">
        <v>6</v>
      </c>
      <c r="G25" s="49">
        <v>7</v>
      </c>
    </row>
    <row r="26" spans="1:13" ht="21.75" customHeight="1" thickBot="1" x14ac:dyDescent="0.3">
      <c r="A26" s="319">
        <v>2200</v>
      </c>
      <c r="B26" s="320" t="s">
        <v>70</v>
      </c>
      <c r="C26" s="177">
        <f>C27</f>
        <v>71159</v>
      </c>
      <c r="D26" s="177">
        <f>D27</f>
        <v>255000</v>
      </c>
      <c r="E26" s="177">
        <f>E27</f>
        <v>114696</v>
      </c>
      <c r="F26" s="177">
        <f>F27</f>
        <v>158000</v>
      </c>
      <c r="G26" s="467" t="s">
        <v>211</v>
      </c>
    </row>
    <row r="27" spans="1:13" ht="15.75" thickBot="1" x14ac:dyDescent="0.3">
      <c r="A27" s="65">
        <v>2240</v>
      </c>
      <c r="B27" s="69" t="s">
        <v>72</v>
      </c>
      <c r="C27" s="175">
        <v>71159</v>
      </c>
      <c r="D27" s="175">
        <v>255000</v>
      </c>
      <c r="E27" s="175">
        <v>114696</v>
      </c>
      <c r="F27" s="175">
        <v>158000</v>
      </c>
      <c r="G27" s="468"/>
    </row>
    <row r="28" spans="1:13" ht="12" customHeight="1" thickBot="1" x14ac:dyDescent="0.3">
      <c r="A28" s="172"/>
      <c r="B28" s="57"/>
      <c r="C28" s="56"/>
      <c r="D28" s="56"/>
      <c r="E28" s="56"/>
      <c r="F28" s="56"/>
      <c r="G28" s="469"/>
    </row>
    <row r="29" spans="1:13" ht="18" customHeight="1" thickBot="1" x14ac:dyDescent="0.3">
      <c r="A29" s="178" t="s">
        <v>7</v>
      </c>
      <c r="B29" s="178"/>
      <c r="C29" s="177">
        <f>C26</f>
        <v>71159</v>
      </c>
      <c r="D29" s="177">
        <f>D26</f>
        <v>255000</v>
      </c>
      <c r="E29" s="177">
        <f>E26</f>
        <v>114696</v>
      </c>
      <c r="F29" s="177">
        <f>F26</f>
        <v>158000</v>
      </c>
      <c r="G29" s="176"/>
      <c r="I29" s="193"/>
    </row>
    <row r="30" spans="1:13" x14ac:dyDescent="0.25">
      <c r="A30" s="184"/>
      <c r="B30" s="184"/>
      <c r="C30" s="185"/>
      <c r="D30" s="185"/>
      <c r="E30" s="185"/>
      <c r="F30" s="185"/>
      <c r="G30" s="186"/>
    </row>
    <row r="31" spans="1:13" hidden="1" outlineLevel="1" x14ac:dyDescent="0.25">
      <c r="A31" s="184"/>
      <c r="B31" s="184"/>
      <c r="C31" s="185"/>
      <c r="D31" s="185"/>
      <c r="E31" s="185"/>
      <c r="F31" s="185"/>
      <c r="G31" s="186"/>
    </row>
    <row r="32" spans="1:13" hidden="1" outlineLevel="1" x14ac:dyDescent="0.25">
      <c r="A32" s="184"/>
      <c r="B32" s="184"/>
      <c r="C32" s="185"/>
      <c r="D32" s="185"/>
      <c r="E32" s="185"/>
      <c r="F32" s="185"/>
      <c r="G32" s="186"/>
    </row>
    <row r="33" spans="1:9" hidden="1" outlineLevel="1" x14ac:dyDescent="0.25">
      <c r="A33" s="184"/>
      <c r="B33" s="184"/>
      <c r="C33" s="185"/>
      <c r="D33" s="185"/>
      <c r="E33" s="185"/>
      <c r="F33" s="185"/>
      <c r="G33" s="186"/>
    </row>
    <row r="34" spans="1:9" hidden="1" outlineLevel="1" x14ac:dyDescent="0.25">
      <c r="A34" s="184"/>
      <c r="B34" s="184"/>
      <c r="C34" s="185"/>
      <c r="D34" s="185"/>
      <c r="E34" s="185"/>
      <c r="F34" s="185"/>
      <c r="G34" s="186"/>
    </row>
    <row r="35" spans="1:9" hidden="1" outlineLevel="1" x14ac:dyDescent="0.25">
      <c r="A35" s="184"/>
      <c r="B35" s="184"/>
      <c r="C35" s="185"/>
      <c r="D35" s="185"/>
      <c r="E35" s="185"/>
      <c r="F35" s="185"/>
      <c r="G35" s="186"/>
    </row>
    <row r="36" spans="1:9" hidden="1" outlineLevel="1" x14ac:dyDescent="0.25">
      <c r="A36" s="184"/>
      <c r="B36" s="184"/>
      <c r="C36" s="185"/>
      <c r="D36" s="185"/>
      <c r="E36" s="185"/>
      <c r="F36" s="185"/>
      <c r="G36" s="186"/>
    </row>
    <row r="37" spans="1:9" hidden="1" outlineLevel="1" x14ac:dyDescent="0.25">
      <c r="A37" s="12"/>
    </row>
    <row r="38" spans="1:9" ht="22.5" customHeight="1" collapsed="1" thickBot="1" x14ac:dyDescent="0.3">
      <c r="A38" s="368" t="s">
        <v>64</v>
      </c>
      <c r="B38" s="368"/>
      <c r="C38" s="368"/>
      <c r="D38" s="368"/>
      <c r="E38" s="368"/>
      <c r="F38" s="368"/>
      <c r="G38" s="368"/>
      <c r="H38" s="368"/>
      <c r="I38" s="368"/>
    </row>
    <row r="39" spans="1:9" ht="55.5" customHeight="1" thickBot="1" x14ac:dyDescent="0.3">
      <c r="A39" s="41" t="s">
        <v>48</v>
      </c>
      <c r="B39" s="10" t="s">
        <v>2</v>
      </c>
      <c r="C39" s="170" t="s">
        <v>33</v>
      </c>
      <c r="D39" s="170" t="s">
        <v>34</v>
      </c>
      <c r="E39" s="170" t="s">
        <v>212</v>
      </c>
      <c r="F39" s="170" t="s">
        <v>213</v>
      </c>
      <c r="G39" s="171"/>
    </row>
    <row r="40" spans="1:9" ht="18.75" customHeight="1" thickBot="1" x14ac:dyDescent="0.3">
      <c r="A40" s="32">
        <v>1</v>
      </c>
      <c r="B40" s="31">
        <v>2</v>
      </c>
      <c r="C40" s="31">
        <v>3</v>
      </c>
      <c r="D40" s="31">
        <v>4</v>
      </c>
      <c r="E40" s="31">
        <v>5</v>
      </c>
      <c r="F40" s="41">
        <v>6</v>
      </c>
      <c r="G40" s="171"/>
    </row>
    <row r="41" spans="1:9" ht="46.5" customHeight="1" thickBot="1" x14ac:dyDescent="0.3">
      <c r="A41" s="58"/>
      <c r="B41" s="323" t="s">
        <v>227</v>
      </c>
      <c r="C41" s="59"/>
      <c r="D41" s="60"/>
      <c r="E41" s="60"/>
      <c r="F41" s="174"/>
      <c r="G41" s="173"/>
    </row>
    <row r="42" spans="1:9" ht="23.25" customHeight="1" thickBot="1" x14ac:dyDescent="0.3">
      <c r="A42" s="406" t="s">
        <v>156</v>
      </c>
      <c r="B42" s="407"/>
      <c r="C42" s="407"/>
      <c r="D42" s="407"/>
      <c r="E42" s="407"/>
      <c r="F42" s="408"/>
      <c r="G42" s="173"/>
    </row>
    <row r="43" spans="1:9" ht="14.25" customHeight="1" thickBot="1" x14ac:dyDescent="0.3">
      <c r="A43" s="58"/>
      <c r="B43" s="56" t="s">
        <v>38</v>
      </c>
      <c r="C43" s="56"/>
      <c r="D43" s="60"/>
      <c r="E43" s="60"/>
      <c r="F43" s="58"/>
      <c r="G43" s="173"/>
    </row>
    <row r="44" spans="1:9" ht="26.25" customHeight="1" thickBot="1" x14ac:dyDescent="0.3">
      <c r="A44" s="58"/>
      <c r="B44" s="56" t="s">
        <v>103</v>
      </c>
      <c r="C44" s="56" t="s">
        <v>149</v>
      </c>
      <c r="D44" s="56" t="s">
        <v>101</v>
      </c>
      <c r="E44" s="175">
        <f>'Додаток 2'!K199</f>
        <v>10</v>
      </c>
      <c r="F44" s="194">
        <v>451517</v>
      </c>
      <c r="G44" s="173"/>
    </row>
    <row r="45" spans="1:9" ht="18" customHeight="1" x14ac:dyDescent="0.25">
      <c r="A45" s="173"/>
      <c r="B45" s="187"/>
      <c r="C45" s="187"/>
      <c r="D45" s="187"/>
      <c r="E45" s="188"/>
      <c r="F45" s="189"/>
      <c r="G45" s="173"/>
    </row>
    <row r="46" spans="1:9" ht="30.75" customHeight="1" x14ac:dyDescent="0.25">
      <c r="A46" s="368" t="s">
        <v>214</v>
      </c>
      <c r="B46" s="368"/>
      <c r="C46" s="368"/>
      <c r="D46" s="368"/>
      <c r="E46" s="368"/>
      <c r="F46" s="368"/>
      <c r="G46" s="368"/>
      <c r="H46" s="368"/>
      <c r="I46" s="368"/>
    </row>
    <row r="47" spans="1:9" ht="19.5" customHeight="1" x14ac:dyDescent="0.25">
      <c r="A47" s="482" t="s">
        <v>224</v>
      </c>
      <c r="B47" s="482"/>
      <c r="C47" s="482"/>
      <c r="D47" s="482"/>
      <c r="E47" s="482"/>
      <c r="F47" s="482"/>
      <c r="G47" s="482"/>
      <c r="H47" s="482"/>
      <c r="I47" s="482"/>
    </row>
    <row r="48" spans="1:9" ht="15.75" thickBot="1" x14ac:dyDescent="0.3">
      <c r="A48" s="420" t="s">
        <v>110</v>
      </c>
      <c r="B48" s="420"/>
      <c r="C48" s="420"/>
      <c r="D48" s="420"/>
      <c r="E48" s="420"/>
      <c r="F48" s="420"/>
      <c r="G48" s="420"/>
    </row>
    <row r="49" spans="1:9" ht="12" customHeight="1" thickBot="1" x14ac:dyDescent="0.3">
      <c r="A49" s="61" t="s">
        <v>7</v>
      </c>
      <c r="B49" s="62"/>
      <c r="C49" s="63"/>
      <c r="D49" s="63"/>
      <c r="E49" s="63"/>
      <c r="F49" s="63"/>
      <c r="G49" s="63"/>
    </row>
    <row r="50" spans="1:9" ht="41.25" customHeight="1" thickBot="1" x14ac:dyDescent="0.3">
      <c r="A50" s="368" t="s">
        <v>215</v>
      </c>
      <c r="B50" s="368"/>
      <c r="C50" s="368"/>
      <c r="D50" s="368"/>
      <c r="E50" s="368"/>
      <c r="F50" s="368"/>
      <c r="G50" s="368"/>
      <c r="H50" s="368"/>
      <c r="I50" s="368"/>
    </row>
    <row r="51" spans="1:9" ht="19.5" customHeight="1" x14ac:dyDescent="0.25">
      <c r="A51" s="476" t="s">
        <v>16</v>
      </c>
      <c r="B51" s="479" t="s">
        <v>2</v>
      </c>
      <c r="C51" s="470" t="s">
        <v>216</v>
      </c>
      <c r="D51" s="426"/>
      <c r="E51" s="470" t="s">
        <v>196</v>
      </c>
      <c r="F51" s="426"/>
      <c r="G51" s="470" t="s">
        <v>217</v>
      </c>
      <c r="H51" s="471"/>
      <c r="I51" s="426"/>
    </row>
    <row r="52" spans="1:9" ht="19.5" customHeight="1" thickBot="1" x14ac:dyDescent="0.3">
      <c r="A52" s="477"/>
      <c r="B52" s="480"/>
      <c r="C52" s="474" t="s">
        <v>5</v>
      </c>
      <c r="D52" s="428"/>
      <c r="E52" s="474" t="s">
        <v>5</v>
      </c>
      <c r="F52" s="428"/>
      <c r="G52" s="474"/>
      <c r="H52" s="475"/>
      <c r="I52" s="428"/>
    </row>
    <row r="53" spans="1:9" ht="24" x14ac:dyDescent="0.25">
      <c r="A53" s="477"/>
      <c r="B53" s="480"/>
      <c r="C53" s="409" t="s">
        <v>65</v>
      </c>
      <c r="D53" s="53" t="s">
        <v>62</v>
      </c>
      <c r="E53" s="409" t="s">
        <v>65</v>
      </c>
      <c r="F53" s="54" t="s">
        <v>62</v>
      </c>
      <c r="G53" s="487"/>
      <c r="H53" s="488"/>
      <c r="I53" s="489"/>
    </row>
    <row r="54" spans="1:9" ht="15.75" thickBot="1" x14ac:dyDescent="0.3">
      <c r="A54" s="478"/>
      <c r="B54" s="481"/>
      <c r="C54" s="410"/>
      <c r="D54" s="54" t="s">
        <v>63</v>
      </c>
      <c r="E54" s="410"/>
      <c r="F54" s="54" t="s">
        <v>63</v>
      </c>
      <c r="G54" s="490"/>
      <c r="H54" s="491"/>
      <c r="I54" s="492"/>
    </row>
    <row r="55" spans="1:9" ht="15.75" thickBot="1" x14ac:dyDescent="0.3">
      <c r="A55" s="41">
        <v>1</v>
      </c>
      <c r="B55" s="49">
        <v>2</v>
      </c>
      <c r="C55" s="49">
        <v>3</v>
      </c>
      <c r="D55" s="49">
        <v>4</v>
      </c>
      <c r="E55" s="49">
        <v>5</v>
      </c>
      <c r="F55" s="49">
        <v>6</v>
      </c>
      <c r="G55" s="406">
        <v>7</v>
      </c>
      <c r="H55" s="407"/>
      <c r="I55" s="408"/>
    </row>
    <row r="56" spans="1:9" ht="19.5" customHeight="1" thickBot="1" x14ac:dyDescent="0.3">
      <c r="A56" s="319">
        <v>2200</v>
      </c>
      <c r="B56" s="320" t="s">
        <v>70</v>
      </c>
      <c r="C56" s="190"/>
      <c r="D56" s="190">
        <f>D57</f>
        <v>0</v>
      </c>
      <c r="E56" s="190"/>
      <c r="F56" s="190">
        <f>F57</f>
        <v>0</v>
      </c>
      <c r="G56" s="406"/>
      <c r="H56" s="407"/>
      <c r="I56" s="408"/>
    </row>
    <row r="57" spans="1:9" ht="15.75" thickBot="1" x14ac:dyDescent="0.3">
      <c r="A57" s="65">
        <v>2240</v>
      </c>
      <c r="B57" s="69" t="s">
        <v>72</v>
      </c>
      <c r="C57" s="148"/>
      <c r="D57" s="148">
        <f>D58</f>
        <v>0</v>
      </c>
      <c r="E57" s="148"/>
      <c r="F57" s="148">
        <f>F58</f>
        <v>0</v>
      </c>
      <c r="G57" s="470"/>
      <c r="H57" s="471"/>
      <c r="I57" s="426"/>
    </row>
    <row r="58" spans="1:9" ht="15.75" thickBot="1" x14ac:dyDescent="0.3">
      <c r="A58" s="55"/>
      <c r="B58" s="57"/>
      <c r="C58" s="148"/>
      <c r="D58" s="148"/>
      <c r="E58" s="148"/>
      <c r="F58" s="148"/>
      <c r="G58" s="472"/>
      <c r="H58" s="473"/>
      <c r="I58" s="427"/>
    </row>
    <row r="59" spans="1:9" ht="15.75" thickBot="1" x14ac:dyDescent="0.3">
      <c r="A59" s="55"/>
      <c r="B59" s="57"/>
      <c r="C59" s="148"/>
      <c r="D59" s="148"/>
      <c r="E59" s="148"/>
      <c r="F59" s="148"/>
      <c r="G59" s="474"/>
      <c r="H59" s="475"/>
      <c r="I59" s="428"/>
    </row>
    <row r="60" spans="1:9" ht="20.25" customHeight="1" thickBot="1" x14ac:dyDescent="0.3">
      <c r="A60" s="181" t="s">
        <v>7</v>
      </c>
      <c r="B60" s="178"/>
      <c r="C60" s="190"/>
      <c r="D60" s="190">
        <f>D56</f>
        <v>0</v>
      </c>
      <c r="E60" s="190"/>
      <c r="F60" s="190">
        <f>F56</f>
        <v>0</v>
      </c>
      <c r="G60" s="406"/>
      <c r="H60" s="407"/>
      <c r="I60" s="408"/>
    </row>
    <row r="61" spans="1:9" ht="26.25" customHeight="1" thickBot="1" x14ac:dyDescent="0.3">
      <c r="A61" s="493" t="s">
        <v>153</v>
      </c>
      <c r="B61" s="493"/>
      <c r="C61" s="493"/>
      <c r="D61" s="493"/>
      <c r="E61" s="493"/>
      <c r="F61" s="493"/>
      <c r="G61" s="493"/>
      <c r="H61" s="493"/>
      <c r="I61" s="493"/>
    </row>
    <row r="62" spans="1:9" ht="62.25" customHeight="1" x14ac:dyDescent="0.25">
      <c r="A62" s="409" t="s">
        <v>48</v>
      </c>
      <c r="B62" s="389" t="s">
        <v>154</v>
      </c>
      <c r="C62" s="409" t="s">
        <v>2</v>
      </c>
      <c r="D62" s="409" t="s">
        <v>33</v>
      </c>
      <c r="E62" s="409" t="s">
        <v>34</v>
      </c>
      <c r="F62" s="409" t="s">
        <v>218</v>
      </c>
      <c r="G62" s="409" t="s">
        <v>219</v>
      </c>
      <c r="H62" s="409" t="s">
        <v>220</v>
      </c>
      <c r="I62" s="409" t="s">
        <v>221</v>
      </c>
    </row>
    <row r="63" spans="1:9" x14ac:dyDescent="0.25">
      <c r="A63" s="414"/>
      <c r="B63" s="431"/>
      <c r="C63" s="414"/>
      <c r="D63" s="414"/>
      <c r="E63" s="414"/>
      <c r="F63" s="414"/>
      <c r="G63" s="414"/>
      <c r="H63" s="414"/>
      <c r="I63" s="414"/>
    </row>
    <row r="64" spans="1:9" ht="0.75" customHeight="1" thickBot="1" x14ac:dyDescent="0.3">
      <c r="A64" s="410"/>
      <c r="B64" s="390"/>
      <c r="C64" s="410"/>
      <c r="D64" s="410"/>
      <c r="E64" s="410"/>
      <c r="F64" s="410"/>
      <c r="G64" s="410"/>
      <c r="H64" s="410"/>
      <c r="I64" s="410"/>
    </row>
    <row r="65" spans="1:9" ht="15.75" thickBot="1" x14ac:dyDescent="0.3">
      <c r="A65" s="32">
        <v>1</v>
      </c>
      <c r="B65" s="31">
        <v>2</v>
      </c>
      <c r="C65" s="31">
        <v>3</v>
      </c>
      <c r="D65" s="31">
        <v>4</v>
      </c>
      <c r="E65" s="31">
        <v>5</v>
      </c>
      <c r="F65" s="31">
        <v>6</v>
      </c>
      <c r="G65" s="31">
        <v>7</v>
      </c>
      <c r="H65" s="31">
        <v>8</v>
      </c>
      <c r="I65" s="31">
        <v>9</v>
      </c>
    </row>
    <row r="66" spans="1:9" ht="19.5" customHeight="1" thickBot="1" x14ac:dyDescent="0.3">
      <c r="A66" s="58"/>
      <c r="B66" s="182"/>
      <c r="C66" s="182"/>
      <c r="D66" s="60"/>
      <c r="E66" s="60"/>
      <c r="F66" s="60"/>
      <c r="G66" s="60"/>
      <c r="H66" s="60"/>
      <c r="I66" s="60"/>
    </row>
    <row r="67" spans="1:9" ht="19.5" customHeight="1" thickBot="1" x14ac:dyDescent="0.3">
      <c r="A67" s="58"/>
      <c r="B67" s="56"/>
      <c r="C67" s="56"/>
      <c r="D67" s="60"/>
      <c r="E67" s="60"/>
      <c r="F67" s="60"/>
      <c r="G67" s="60"/>
      <c r="H67" s="60"/>
      <c r="I67" s="60"/>
    </row>
    <row r="68" spans="1:9" ht="26.25" customHeight="1" thickBot="1" x14ac:dyDescent="0.3">
      <c r="A68" s="58"/>
      <c r="B68" s="56"/>
      <c r="C68" s="56"/>
      <c r="D68" s="56"/>
      <c r="E68" s="56"/>
      <c r="F68" s="183"/>
      <c r="G68" s="183"/>
      <c r="H68" s="183"/>
      <c r="I68" s="183"/>
    </row>
    <row r="69" spans="1:9" ht="38.25" customHeight="1" x14ac:dyDescent="0.25">
      <c r="A69" s="368" t="s">
        <v>222</v>
      </c>
      <c r="B69" s="368"/>
      <c r="C69" s="368"/>
      <c r="D69" s="368"/>
      <c r="E69" s="368"/>
      <c r="F69" s="368"/>
      <c r="G69" s="368"/>
      <c r="H69" s="368"/>
      <c r="I69" s="368"/>
    </row>
    <row r="70" spans="1:9" ht="24" customHeight="1" thickBot="1" x14ac:dyDescent="0.3">
      <c r="A70" s="486"/>
      <c r="B70" s="486"/>
      <c r="C70" s="486"/>
      <c r="D70" s="486"/>
      <c r="E70" s="486"/>
      <c r="F70" s="486"/>
      <c r="G70" s="486"/>
      <c r="H70" s="486"/>
      <c r="I70" s="486"/>
    </row>
    <row r="71" spans="1:9" ht="15.75" thickBot="1" x14ac:dyDescent="0.3">
      <c r="A71" s="61" t="s">
        <v>7</v>
      </c>
      <c r="B71" s="63"/>
      <c r="C71" s="49"/>
      <c r="D71" s="49"/>
      <c r="E71" s="49"/>
      <c r="F71" s="49"/>
      <c r="G71" s="63"/>
    </row>
    <row r="72" spans="1:9" ht="21" customHeight="1" x14ac:dyDescent="0.25">
      <c r="A72" s="368" t="s">
        <v>223</v>
      </c>
      <c r="B72" s="368"/>
      <c r="C72" s="23"/>
      <c r="D72" s="361" t="s">
        <v>12</v>
      </c>
      <c r="E72" s="361"/>
      <c r="F72" s="22"/>
      <c r="G72" s="356" t="s">
        <v>148</v>
      </c>
      <c r="H72" s="356"/>
    </row>
    <row r="73" spans="1:9" ht="18" customHeight="1" x14ac:dyDescent="0.25">
      <c r="A73" s="364"/>
      <c r="B73" s="365"/>
      <c r="C73" s="365"/>
      <c r="D73" s="363" t="s">
        <v>8</v>
      </c>
      <c r="E73" s="363"/>
      <c r="F73" s="24"/>
      <c r="G73" s="363" t="s">
        <v>9</v>
      </c>
      <c r="H73" s="363"/>
    </row>
    <row r="74" spans="1:9" ht="5.25" hidden="1" customHeight="1" x14ac:dyDescent="0.25">
      <c r="A74" s="364"/>
      <c r="B74" s="365"/>
      <c r="C74" s="365"/>
      <c r="D74" s="363"/>
      <c r="E74" s="363"/>
      <c r="F74" s="24"/>
      <c r="G74" s="363"/>
      <c r="H74" s="363"/>
    </row>
    <row r="75" spans="1:9" ht="18.75" customHeight="1" x14ac:dyDescent="0.25">
      <c r="A75" s="368" t="s">
        <v>104</v>
      </c>
      <c r="B75" s="368"/>
      <c r="C75" s="16"/>
      <c r="D75" s="361" t="s">
        <v>12</v>
      </c>
      <c r="E75" s="361"/>
      <c r="F75" s="22"/>
      <c r="G75" s="356" t="s">
        <v>155</v>
      </c>
      <c r="H75" s="356"/>
    </row>
    <row r="76" spans="1:9" ht="15.75" customHeight="1" x14ac:dyDescent="0.25">
      <c r="A76" s="15"/>
      <c r="B76" s="17"/>
      <c r="C76" s="17"/>
      <c r="D76" s="363" t="s">
        <v>8</v>
      </c>
      <c r="E76" s="363"/>
      <c r="F76" s="24"/>
      <c r="G76" s="363" t="s">
        <v>9</v>
      </c>
      <c r="H76" s="363"/>
    </row>
    <row r="77" spans="1:9" ht="15" customHeight="1" x14ac:dyDescent="0.25">
      <c r="A77" s="13"/>
      <c r="D77" s="363"/>
      <c r="E77" s="363"/>
      <c r="F77" s="24"/>
      <c r="G77" s="363"/>
      <c r="H77" s="363"/>
    </row>
    <row r="78" spans="1:9" x14ac:dyDescent="0.25">
      <c r="A78" s="13"/>
    </row>
    <row r="79" spans="1:9" x14ac:dyDescent="0.25">
      <c r="A79" s="13"/>
    </row>
    <row r="80" spans="1:9" ht="54" customHeight="1" x14ac:dyDescent="0.25"/>
  </sheetData>
  <mergeCells count="64">
    <mergeCell ref="F16:I16"/>
    <mergeCell ref="F17:I17"/>
    <mergeCell ref="A70:I70"/>
    <mergeCell ref="G51:I52"/>
    <mergeCell ref="B62:B64"/>
    <mergeCell ref="A50:I50"/>
    <mergeCell ref="A48:G48"/>
    <mergeCell ref="E62:E64"/>
    <mergeCell ref="F62:F64"/>
    <mergeCell ref="G55:I55"/>
    <mergeCell ref="G60:I60"/>
    <mergeCell ref="G53:I54"/>
    <mergeCell ref="C53:C54"/>
    <mergeCell ref="E53:E54"/>
    <mergeCell ref="A61:I61"/>
    <mergeCell ref="G22:G24"/>
    <mergeCell ref="A1:I1"/>
    <mergeCell ref="A3:I3"/>
    <mergeCell ref="A4:I4"/>
    <mergeCell ref="A5:I5"/>
    <mergeCell ref="A7:I7"/>
    <mergeCell ref="A19:I19"/>
    <mergeCell ref="A21:G21"/>
    <mergeCell ref="A18:D18"/>
    <mergeCell ref="A20:L20"/>
    <mergeCell ref="A22:A24"/>
    <mergeCell ref="B22:B24"/>
    <mergeCell ref="C22:C24"/>
    <mergeCell ref="D22:D24"/>
    <mergeCell ref="E22:F22"/>
    <mergeCell ref="E23:E24"/>
    <mergeCell ref="G26:G28"/>
    <mergeCell ref="A42:F42"/>
    <mergeCell ref="G57:I59"/>
    <mergeCell ref="G56:I56"/>
    <mergeCell ref="A38:I38"/>
    <mergeCell ref="A51:A54"/>
    <mergeCell ref="B51:B54"/>
    <mergeCell ref="C51:D51"/>
    <mergeCell ref="C52:D52"/>
    <mergeCell ref="E51:F51"/>
    <mergeCell ref="E52:F52"/>
    <mergeCell ref="A46:I46"/>
    <mergeCell ref="A47:I47"/>
    <mergeCell ref="A75:B75"/>
    <mergeCell ref="D75:E75"/>
    <mergeCell ref="D76:E77"/>
    <mergeCell ref="G76:H77"/>
    <mergeCell ref="G75:H75"/>
    <mergeCell ref="G73:H74"/>
    <mergeCell ref="G72:H72"/>
    <mergeCell ref="G62:G64"/>
    <mergeCell ref="A69:I69"/>
    <mergeCell ref="H62:H64"/>
    <mergeCell ref="I62:I64"/>
    <mergeCell ref="A62:A64"/>
    <mergeCell ref="C62:C64"/>
    <mergeCell ref="D62:D64"/>
    <mergeCell ref="A72:B72"/>
    <mergeCell ref="D72:E72"/>
    <mergeCell ref="A73:A74"/>
    <mergeCell ref="B73:B74"/>
    <mergeCell ref="C73:C74"/>
    <mergeCell ref="D73:E74"/>
  </mergeCells>
  <pageMargins left="0.4" right="0.15748031496062992" top="0.23" bottom="0.19685039370078741" header="0.25" footer="0.19685039370078741"/>
  <pageSetup paperSize="9" scale="70" orientation="landscape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0"/>
  <sheetViews>
    <sheetView workbookViewId="0">
      <selection activeCell="A4" sqref="A4:I20"/>
    </sheetView>
  </sheetViews>
  <sheetFormatPr defaultRowHeight="15" x14ac:dyDescent="0.25"/>
  <sheetData>
    <row r="4" spans="1:9" ht="18.75" x14ac:dyDescent="0.25">
      <c r="A4" s="367" t="s">
        <v>181</v>
      </c>
      <c r="B4" s="367"/>
      <c r="C4" s="367"/>
      <c r="D4" s="367"/>
      <c r="E4" s="367"/>
      <c r="F4" s="367"/>
      <c r="G4" s="367"/>
      <c r="H4" s="367"/>
      <c r="I4" s="367"/>
    </row>
    <row r="5" spans="1:9" ht="15.75" x14ac:dyDescent="0.25">
      <c r="A5" s="219"/>
    </row>
    <row r="6" spans="1:9" ht="15.75" x14ac:dyDescent="0.25">
      <c r="A6" s="219"/>
    </row>
    <row r="7" spans="1:9" ht="15.75" x14ac:dyDescent="0.25">
      <c r="A7" s="5" t="s">
        <v>108</v>
      </c>
      <c r="H7" s="197" t="s">
        <v>158</v>
      </c>
      <c r="I7" s="202" t="s">
        <v>167</v>
      </c>
    </row>
    <row r="8" spans="1:9" x14ac:dyDescent="0.25">
      <c r="A8" s="18" t="s">
        <v>182</v>
      </c>
      <c r="B8" s="19"/>
      <c r="C8" s="19"/>
      <c r="D8" s="19"/>
      <c r="E8" s="19"/>
      <c r="F8" s="19"/>
      <c r="G8" s="19"/>
      <c r="H8" s="18" t="s">
        <v>157</v>
      </c>
      <c r="I8" s="204" t="s">
        <v>166</v>
      </c>
    </row>
    <row r="9" spans="1:9" ht="15.75" x14ac:dyDescent="0.25">
      <c r="A9" s="1"/>
    </row>
    <row r="10" spans="1:9" ht="15.75" x14ac:dyDescent="0.25">
      <c r="A10" s="368" t="s">
        <v>183</v>
      </c>
      <c r="B10" s="368"/>
      <c r="C10" s="368"/>
      <c r="D10" s="368"/>
      <c r="E10" s="368"/>
      <c r="F10" s="368"/>
      <c r="G10" s="368"/>
      <c r="H10" s="368"/>
      <c r="I10" s="368"/>
    </row>
    <row r="11" spans="1:9" ht="15.75" x14ac:dyDescent="0.25">
      <c r="A11" s="368" t="s">
        <v>184</v>
      </c>
      <c r="B11" s="368"/>
      <c r="C11" s="368"/>
      <c r="D11" s="368"/>
      <c r="E11" s="368"/>
      <c r="F11" s="368"/>
      <c r="G11" s="368"/>
      <c r="H11" s="368"/>
      <c r="I11" s="368"/>
    </row>
    <row r="12" spans="1:9" ht="15.75" x14ac:dyDescent="0.25">
      <c r="A12" s="218"/>
      <c r="B12" s="218"/>
      <c r="C12" s="218"/>
      <c r="D12" s="218"/>
      <c r="E12" s="218"/>
      <c r="F12" s="218"/>
      <c r="G12" s="218"/>
      <c r="H12" s="218"/>
      <c r="I12" s="218"/>
    </row>
    <row r="13" spans="1:9" ht="38.25" x14ac:dyDescent="0.25">
      <c r="A13" s="370" t="s">
        <v>185</v>
      </c>
      <c r="B13" s="370"/>
      <c r="C13" s="370" t="s">
        <v>33</v>
      </c>
      <c r="D13" s="370"/>
      <c r="E13" s="222" t="s">
        <v>168</v>
      </c>
      <c r="F13" s="222" t="s">
        <v>169</v>
      </c>
      <c r="G13" s="222" t="s">
        <v>170</v>
      </c>
      <c r="H13" s="222" t="s">
        <v>146</v>
      </c>
      <c r="I13" s="222" t="s">
        <v>171</v>
      </c>
    </row>
    <row r="14" spans="1:9" ht="15.75" x14ac:dyDescent="0.25">
      <c r="A14" s="371">
        <v>1</v>
      </c>
      <c r="B14" s="372"/>
      <c r="C14" s="373">
        <v>2</v>
      </c>
      <c r="D14" s="374"/>
      <c r="E14" s="223">
        <v>3</v>
      </c>
      <c r="F14" s="223">
        <v>4</v>
      </c>
      <c r="G14" s="223">
        <v>5</v>
      </c>
      <c r="H14" s="223">
        <v>6</v>
      </c>
      <c r="I14" s="223">
        <v>7</v>
      </c>
    </row>
    <row r="15" spans="1:9" x14ac:dyDescent="0.25">
      <c r="A15" s="375" t="s">
        <v>186</v>
      </c>
      <c r="B15" s="376"/>
      <c r="C15" s="376"/>
      <c r="D15" s="376"/>
      <c r="E15" s="376"/>
      <c r="F15" s="376"/>
      <c r="G15" s="376"/>
      <c r="H15" s="376"/>
      <c r="I15" s="377"/>
    </row>
    <row r="16" spans="1:9" ht="15.75" x14ac:dyDescent="0.25">
      <c r="A16" s="397" t="s">
        <v>88</v>
      </c>
      <c r="B16" s="398"/>
      <c r="C16" s="373" t="s">
        <v>149</v>
      </c>
      <c r="D16" s="374"/>
      <c r="E16" s="221">
        <v>3892117</v>
      </c>
      <c r="F16" s="224">
        <v>4396715</v>
      </c>
      <c r="G16" s="224">
        <v>4706088</v>
      </c>
      <c r="H16" s="224">
        <v>4997865</v>
      </c>
      <c r="I16" s="224">
        <v>5262752</v>
      </c>
    </row>
    <row r="17" spans="1:9" ht="15.75" x14ac:dyDescent="0.25">
      <c r="A17" s="371"/>
      <c r="B17" s="372"/>
      <c r="C17" s="495"/>
      <c r="D17" s="496"/>
      <c r="E17" s="225"/>
      <c r="F17" s="226"/>
      <c r="G17" s="226"/>
      <c r="H17" s="226"/>
      <c r="I17" s="226"/>
    </row>
    <row r="18" spans="1:9" x14ac:dyDescent="0.25">
      <c r="A18" s="397"/>
      <c r="B18" s="494"/>
      <c r="C18" s="494"/>
      <c r="D18" s="494"/>
      <c r="E18" s="494"/>
      <c r="F18" s="494"/>
      <c r="G18" s="494"/>
      <c r="H18" s="494"/>
      <c r="I18" s="398"/>
    </row>
    <row r="19" spans="1:9" x14ac:dyDescent="0.25">
      <c r="A19" s="227"/>
      <c r="B19" s="227"/>
      <c r="C19" s="227"/>
      <c r="D19" s="227"/>
      <c r="E19" s="227"/>
      <c r="F19" s="227"/>
      <c r="G19" s="227"/>
      <c r="H19" s="227"/>
      <c r="I19" s="227"/>
    </row>
    <row r="20" spans="1:9" ht="15.75" x14ac:dyDescent="0.25">
      <c r="A20" s="228"/>
      <c r="B20" s="225"/>
      <c r="C20" s="225"/>
      <c r="D20" s="225"/>
      <c r="E20" s="225"/>
      <c r="F20" s="225"/>
      <c r="G20" s="225"/>
      <c r="H20" s="225"/>
      <c r="I20" s="225"/>
    </row>
  </sheetData>
  <mergeCells count="13">
    <mergeCell ref="A18:I18"/>
    <mergeCell ref="A4:I4"/>
    <mergeCell ref="A10:I10"/>
    <mergeCell ref="A11:I11"/>
    <mergeCell ref="A13:B13"/>
    <mergeCell ref="C13:D13"/>
    <mergeCell ref="A14:B14"/>
    <mergeCell ref="C14:D14"/>
    <mergeCell ref="A15:I15"/>
    <mergeCell ref="A16:B16"/>
    <mergeCell ref="C16:D16"/>
    <mergeCell ref="A17:B17"/>
    <mergeCell ref="C17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8B3F7C-2948-466D-B087-FB8FBEDC7A7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Лист1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